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r\Documents\Studieboeken\Aan de slag met Excel 2019\Engelse versie\Files\Chapter 8\"/>
    </mc:Choice>
  </mc:AlternateContent>
  <xr:revisionPtr revIDLastSave="0" documentId="13_ncr:1_{C327C723-1417-4D21-8970-3460D313DDB8}" xr6:coauthVersionLast="40" xr6:coauthVersionMax="40" xr10:uidLastSave="{00000000-0000-0000-0000-000000000000}"/>
  <bookViews>
    <workbookView xWindow="360" yWindow="270" windowWidth="14960" windowHeight="7940" xr2:uid="{00000000-000D-0000-FFFF-FFFF00000000}"/>
  </bookViews>
  <sheets>
    <sheet name="Exercise 8.1" sheetId="4" r:id="rId1"/>
    <sheet name="Exercise 8.2" sheetId="9" r:id="rId2"/>
    <sheet name="Tax" sheetId="5" r:id="rId3"/>
    <sheet name="Exercise 8.3" sheetId="6" r:id="rId4"/>
    <sheet name="Exercise 8.4" sheetId="7" r:id="rId5"/>
    <sheet name="Exercise 8.5" sheetId="8" r:id="rId6"/>
  </sheets>
  <definedNames>
    <definedName name="solver_adj" localSheetId="5" hidden="1">'Exercise 8.5'!$B$5</definedName>
    <definedName name="solver_cvg" localSheetId="5" hidden="1">0.0001</definedName>
    <definedName name="solver_drv" localSheetId="5" hidden="1">1</definedName>
    <definedName name="solver_eng" localSheetId="5" hidden="1">1</definedName>
    <definedName name="solver_est" localSheetId="5" hidden="1">1</definedName>
    <definedName name="solver_itr" localSheetId="5" hidden="1">2147483647</definedName>
    <definedName name="solver_lhs1" localSheetId="5" hidden="1">'Exercise 8.5'!$B$5</definedName>
    <definedName name="solver_lhs2" localSheetId="5" hidden="1">'Exercise 8.5'!$B$5</definedName>
    <definedName name="solver_mip" localSheetId="5" hidden="1">2147483647</definedName>
    <definedName name="solver_mni" localSheetId="5" hidden="1">30</definedName>
    <definedName name="solver_mrt" localSheetId="5" hidden="1">0.075</definedName>
    <definedName name="solver_msl" localSheetId="5" hidden="1">2</definedName>
    <definedName name="solver_neg" localSheetId="5" hidden="1">1</definedName>
    <definedName name="solver_nod" localSheetId="5" hidden="1">2147483647</definedName>
    <definedName name="solver_num" localSheetId="5" hidden="1">2</definedName>
    <definedName name="solver_nwt" localSheetId="5" hidden="1">1</definedName>
    <definedName name="solver_opt" localSheetId="5" hidden="1">'Exercise 8.5'!$B$8</definedName>
    <definedName name="solver_pre" localSheetId="5" hidden="1">0.000001</definedName>
    <definedName name="solver_rbv" localSheetId="5" hidden="1">1</definedName>
    <definedName name="solver_rel1" localSheetId="5" hidden="1">4</definedName>
    <definedName name="solver_rel2" localSheetId="5" hidden="1">3</definedName>
    <definedName name="solver_rhs1" localSheetId="5" hidden="1">geheeltallig</definedName>
    <definedName name="solver_rhs2" localSheetId="5" hidden="1">1</definedName>
    <definedName name="solver_rlx" localSheetId="5" hidden="1">2</definedName>
    <definedName name="solver_rsd" localSheetId="5" hidden="1">0</definedName>
    <definedName name="solver_scl" localSheetId="5" hidden="1">1</definedName>
    <definedName name="solver_sho" localSheetId="5" hidden="1">2</definedName>
    <definedName name="solver_ssz" localSheetId="5" hidden="1">100</definedName>
    <definedName name="solver_tim" localSheetId="5" hidden="1">2147483647</definedName>
    <definedName name="solver_tol" localSheetId="5" hidden="1">0.01</definedName>
    <definedName name="solver_typ" localSheetId="5" hidden="1">2</definedName>
    <definedName name="solver_val" localSheetId="5" hidden="1">0</definedName>
    <definedName name="solver_ver" localSheetId="5" hidden="1">3</definedName>
  </definedNames>
  <calcPr calcId="191029"/>
</workbook>
</file>

<file path=xl/calcChain.xml><?xml version="1.0" encoding="utf-8"?>
<calcChain xmlns="http://schemas.openxmlformats.org/spreadsheetml/2006/main">
  <c r="C5" i="6" l="1"/>
  <c r="B7" i="6" s="1"/>
  <c r="B8" i="8" l="1"/>
  <c r="Q6" i="4" l="1"/>
  <c r="R6" i="4"/>
  <c r="S6" i="4"/>
  <c r="T6" i="4" s="1"/>
  <c r="U6" i="4"/>
  <c r="Q7" i="4"/>
  <c r="R7" i="4"/>
  <c r="S7" i="4"/>
  <c r="T7" i="4" s="1"/>
  <c r="U7" i="4"/>
  <c r="Q8" i="4"/>
  <c r="R8" i="4"/>
  <c r="S8" i="4"/>
  <c r="T8" i="4" s="1"/>
  <c r="U8" i="4"/>
  <c r="Q9" i="4"/>
  <c r="R9" i="4"/>
  <c r="S9" i="4"/>
  <c r="T9" i="4" s="1"/>
  <c r="U9" i="4"/>
  <c r="Q10" i="4"/>
  <c r="R10" i="4"/>
  <c r="S10" i="4"/>
  <c r="T10" i="4" s="1"/>
  <c r="U10" i="4"/>
  <c r="Q11" i="4"/>
  <c r="R11" i="4"/>
  <c r="S11" i="4"/>
  <c r="T11" i="4" s="1"/>
  <c r="U11" i="4"/>
  <c r="Q12" i="4"/>
  <c r="R12" i="4"/>
  <c r="S12" i="4"/>
  <c r="T12" i="4" s="1"/>
  <c r="U12" i="4"/>
  <c r="Q13" i="4"/>
  <c r="R13" i="4"/>
  <c r="S13" i="4"/>
  <c r="T13" i="4" s="1"/>
  <c r="U13" i="4"/>
  <c r="Q14" i="4"/>
  <c r="R14" i="4"/>
  <c r="S14" i="4"/>
  <c r="T14" i="4" s="1"/>
  <c r="U14" i="4"/>
  <c r="Q15" i="4"/>
  <c r="R15" i="4"/>
  <c r="S15" i="4"/>
  <c r="T15" i="4" s="1"/>
  <c r="U15" i="4"/>
  <c r="Q16" i="4"/>
  <c r="R16" i="4"/>
  <c r="S16" i="4"/>
  <c r="T16" i="4" s="1"/>
  <c r="U16" i="4"/>
  <c r="Q17" i="4"/>
  <c r="R17" i="4"/>
  <c r="S17" i="4"/>
  <c r="T17" i="4" s="1"/>
  <c r="U17" i="4"/>
  <c r="Q18" i="4"/>
  <c r="R18" i="4"/>
  <c r="S18" i="4"/>
  <c r="T18" i="4" s="1"/>
  <c r="U18" i="4"/>
  <c r="Q19" i="4"/>
  <c r="R19" i="4"/>
  <c r="S19" i="4"/>
  <c r="T19" i="4" s="1"/>
  <c r="U19" i="4"/>
  <c r="Q20" i="4"/>
  <c r="R20" i="4"/>
  <c r="S20" i="4"/>
  <c r="T20" i="4" s="1"/>
  <c r="U20" i="4"/>
  <c r="Q21" i="4"/>
  <c r="R21" i="4"/>
  <c r="S21" i="4"/>
  <c r="T21" i="4" s="1"/>
  <c r="U21" i="4"/>
  <c r="Q22" i="4"/>
  <c r="R22" i="4"/>
  <c r="S22" i="4"/>
  <c r="T22" i="4" s="1"/>
  <c r="U22" i="4"/>
  <c r="Q23" i="4"/>
  <c r="R23" i="4"/>
  <c r="S23" i="4"/>
  <c r="T23" i="4" s="1"/>
  <c r="U23" i="4"/>
  <c r="Q24" i="4"/>
  <c r="R24" i="4"/>
  <c r="S24" i="4"/>
  <c r="T24" i="4" s="1"/>
  <c r="U24" i="4"/>
  <c r="Q25" i="4"/>
  <c r="R25" i="4"/>
  <c r="S25" i="4"/>
  <c r="T25" i="4" s="1"/>
  <c r="U25" i="4"/>
  <c r="Q26" i="4"/>
  <c r="R26" i="4"/>
  <c r="S26" i="4"/>
  <c r="T26" i="4" s="1"/>
  <c r="U26" i="4"/>
  <c r="Q27" i="4"/>
  <c r="R27" i="4"/>
  <c r="S27" i="4"/>
  <c r="T27" i="4" s="1"/>
  <c r="U27" i="4"/>
  <c r="Q28" i="4"/>
  <c r="R28" i="4"/>
  <c r="S28" i="4"/>
  <c r="T28" i="4" s="1"/>
  <c r="U28" i="4"/>
  <c r="Q29" i="4"/>
  <c r="R29" i="4"/>
  <c r="S29" i="4"/>
  <c r="T29" i="4" s="1"/>
  <c r="U29" i="4"/>
  <c r="Q30" i="4"/>
  <c r="R30" i="4"/>
  <c r="S30" i="4"/>
  <c r="T30" i="4" s="1"/>
  <c r="U30" i="4"/>
  <c r="Q31" i="4"/>
  <c r="R31" i="4"/>
  <c r="S31" i="4"/>
  <c r="T31" i="4" s="1"/>
  <c r="U31" i="4"/>
  <c r="Q32" i="4"/>
  <c r="R32" i="4"/>
  <c r="S32" i="4"/>
  <c r="T32" i="4" s="1"/>
  <c r="U32" i="4"/>
  <c r="Q33" i="4"/>
  <c r="R33" i="4"/>
  <c r="S33" i="4"/>
  <c r="T33" i="4" s="1"/>
  <c r="U33" i="4"/>
  <c r="Q34" i="4"/>
  <c r="R34" i="4"/>
  <c r="S34" i="4"/>
  <c r="T34" i="4" s="1"/>
  <c r="U34" i="4"/>
  <c r="Q35" i="4"/>
  <c r="R35" i="4"/>
  <c r="S35" i="4"/>
  <c r="T35" i="4" s="1"/>
  <c r="U35" i="4"/>
  <c r="Q36" i="4"/>
  <c r="R36" i="4"/>
  <c r="S36" i="4"/>
  <c r="T36" i="4" s="1"/>
  <c r="U36" i="4"/>
  <c r="Q37" i="4"/>
  <c r="R37" i="4"/>
  <c r="S37" i="4"/>
  <c r="T37" i="4" s="1"/>
  <c r="U37" i="4"/>
  <c r="Q38" i="4"/>
  <c r="R38" i="4"/>
  <c r="S38" i="4"/>
  <c r="T38" i="4" s="1"/>
  <c r="U38" i="4"/>
  <c r="Q39" i="4"/>
  <c r="R39" i="4"/>
  <c r="S39" i="4"/>
  <c r="T39" i="4" s="1"/>
  <c r="U39" i="4"/>
  <c r="Q40" i="4"/>
  <c r="R40" i="4"/>
  <c r="S40" i="4"/>
  <c r="T40" i="4" s="1"/>
  <c r="U40" i="4"/>
  <c r="Q41" i="4"/>
  <c r="R41" i="4"/>
  <c r="S41" i="4"/>
  <c r="T41" i="4" s="1"/>
  <c r="U41" i="4"/>
  <c r="Q42" i="4"/>
  <c r="R42" i="4"/>
  <c r="S42" i="4"/>
  <c r="T42" i="4" s="1"/>
  <c r="U42" i="4"/>
  <c r="Q43" i="4"/>
  <c r="R43" i="4"/>
  <c r="S43" i="4"/>
  <c r="T43" i="4" s="1"/>
  <c r="U43" i="4"/>
  <c r="Q44" i="4"/>
  <c r="R44" i="4"/>
  <c r="S44" i="4"/>
  <c r="T44" i="4" s="1"/>
  <c r="U44" i="4"/>
  <c r="Q45" i="4"/>
  <c r="R45" i="4"/>
  <c r="S45" i="4"/>
  <c r="T45" i="4" s="1"/>
  <c r="U45" i="4"/>
  <c r="Q46" i="4"/>
  <c r="R46" i="4"/>
  <c r="S46" i="4"/>
  <c r="T46" i="4" s="1"/>
  <c r="U46" i="4"/>
  <c r="Q47" i="4"/>
  <c r="R47" i="4"/>
  <c r="S47" i="4"/>
  <c r="T47" i="4" s="1"/>
  <c r="U47" i="4"/>
  <c r="Q48" i="4"/>
  <c r="R48" i="4"/>
  <c r="S48" i="4"/>
  <c r="T48" i="4" s="1"/>
  <c r="U48" i="4"/>
  <c r="Q49" i="4"/>
  <c r="R49" i="4"/>
  <c r="S49" i="4"/>
  <c r="T49" i="4" s="1"/>
  <c r="U49" i="4"/>
  <c r="Q50" i="4"/>
  <c r="R50" i="4"/>
  <c r="S50" i="4"/>
  <c r="T50" i="4" s="1"/>
  <c r="U50" i="4"/>
  <c r="Q51" i="4"/>
  <c r="R51" i="4"/>
  <c r="S51" i="4"/>
  <c r="T51" i="4" s="1"/>
  <c r="U51" i="4"/>
  <c r="Q52" i="4"/>
  <c r="R52" i="4"/>
  <c r="S52" i="4"/>
  <c r="T52" i="4" s="1"/>
  <c r="U52" i="4"/>
  <c r="Q53" i="4"/>
  <c r="R53" i="4"/>
  <c r="S53" i="4"/>
  <c r="T53" i="4" s="1"/>
  <c r="U53" i="4"/>
  <c r="Q54" i="4"/>
  <c r="R54" i="4"/>
  <c r="S54" i="4"/>
  <c r="T54" i="4" s="1"/>
  <c r="U54" i="4"/>
  <c r="Q55" i="4"/>
  <c r="R55" i="4"/>
  <c r="S55" i="4"/>
  <c r="T55" i="4" s="1"/>
  <c r="U55" i="4"/>
  <c r="Q56" i="4"/>
  <c r="R56" i="4"/>
  <c r="S56" i="4"/>
  <c r="T56" i="4" s="1"/>
  <c r="U56" i="4"/>
  <c r="Q57" i="4"/>
  <c r="R57" i="4"/>
  <c r="S57" i="4"/>
  <c r="T57" i="4" s="1"/>
  <c r="U57" i="4"/>
  <c r="Q58" i="4"/>
  <c r="R58" i="4"/>
  <c r="S58" i="4"/>
  <c r="T58" i="4" s="1"/>
  <c r="U58" i="4"/>
  <c r="Q59" i="4"/>
  <c r="R59" i="4"/>
  <c r="S59" i="4"/>
  <c r="T59" i="4" s="1"/>
  <c r="U59" i="4"/>
  <c r="Q60" i="4"/>
  <c r="R60" i="4"/>
  <c r="S60" i="4"/>
  <c r="T60" i="4" s="1"/>
  <c r="U60" i="4"/>
  <c r="Q61" i="4"/>
  <c r="R61" i="4"/>
  <c r="S61" i="4"/>
  <c r="T61" i="4" s="1"/>
  <c r="U61" i="4"/>
  <c r="Q62" i="4"/>
  <c r="R62" i="4"/>
  <c r="S62" i="4"/>
  <c r="T62" i="4" s="1"/>
  <c r="U62" i="4"/>
  <c r="Q63" i="4"/>
  <c r="R63" i="4"/>
  <c r="S63" i="4"/>
  <c r="T63" i="4" s="1"/>
  <c r="U63" i="4"/>
  <c r="Q64" i="4"/>
  <c r="R64" i="4"/>
  <c r="S64" i="4"/>
  <c r="T64" i="4" s="1"/>
  <c r="U64" i="4"/>
  <c r="U66" i="4" l="1"/>
  <c r="V6" i="4"/>
  <c r="W6" i="4" s="1"/>
  <c r="V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38" i="4"/>
  <c r="V39" i="4"/>
  <c r="V40" i="4"/>
  <c r="V41" i="4"/>
  <c r="V42" i="4"/>
  <c r="V43" i="4"/>
  <c r="V44" i="4"/>
  <c r="V45" i="4"/>
  <c r="V46" i="4"/>
  <c r="V47" i="4"/>
  <c r="V48" i="4"/>
  <c r="V49" i="4"/>
  <c r="V64" i="4"/>
  <c r="V63" i="4"/>
  <c r="V62" i="4"/>
  <c r="V61" i="4"/>
  <c r="V60" i="4"/>
  <c r="V59" i="4"/>
  <c r="V58" i="4"/>
  <c r="V57" i="4"/>
  <c r="V56" i="4"/>
  <c r="V55" i="4"/>
  <c r="V54" i="4"/>
  <c r="V53" i="4"/>
  <c r="V52" i="4"/>
  <c r="V51" i="4"/>
  <c r="V50" i="4"/>
  <c r="X6" i="4" l="1"/>
  <c r="W7" i="4"/>
  <c r="X7" i="4" l="1"/>
  <c r="W8" i="4"/>
  <c r="X8" i="4" l="1"/>
  <c r="W9" i="4"/>
  <c r="X9" i="4" l="1"/>
  <c r="W10" i="4"/>
  <c r="X10" i="4" l="1"/>
  <c r="W11" i="4"/>
  <c r="X11" i="4" l="1"/>
  <c r="W12" i="4"/>
  <c r="X12" i="4" l="1"/>
  <c r="W13" i="4"/>
  <c r="X13" i="4" l="1"/>
  <c r="W14" i="4"/>
  <c r="X14" i="4" l="1"/>
  <c r="W15" i="4"/>
  <c r="X15" i="4" l="1"/>
  <c r="W16" i="4"/>
  <c r="X16" i="4" l="1"/>
  <c r="W17" i="4"/>
  <c r="X17" i="4" l="1"/>
  <c r="W18" i="4"/>
  <c r="X18" i="4" l="1"/>
  <c r="W19" i="4"/>
  <c r="X19" i="4" l="1"/>
  <c r="W20" i="4"/>
  <c r="X20" i="4" l="1"/>
  <c r="W21" i="4"/>
  <c r="X21" i="4" l="1"/>
  <c r="W22" i="4"/>
  <c r="X22" i="4" l="1"/>
  <c r="W23" i="4"/>
  <c r="X23" i="4" l="1"/>
  <c r="W24" i="4"/>
  <c r="X24" i="4" l="1"/>
  <c r="W25" i="4"/>
  <c r="X25" i="4" l="1"/>
  <c r="W26" i="4"/>
  <c r="X26" i="4" l="1"/>
  <c r="W27" i="4"/>
  <c r="X27" i="4" l="1"/>
  <c r="W28" i="4"/>
  <c r="X28" i="4" l="1"/>
  <c r="W29" i="4"/>
  <c r="X29" i="4" l="1"/>
  <c r="W30" i="4"/>
  <c r="X30" i="4" l="1"/>
  <c r="W31" i="4"/>
  <c r="X31" i="4" l="1"/>
  <c r="W32" i="4"/>
  <c r="X32" i="4" l="1"/>
  <c r="W33" i="4"/>
  <c r="X33" i="4" l="1"/>
  <c r="W34" i="4"/>
  <c r="X34" i="4" l="1"/>
  <c r="W35" i="4"/>
  <c r="X35" i="4" l="1"/>
  <c r="W36" i="4"/>
  <c r="X36" i="4" l="1"/>
  <c r="W37" i="4"/>
  <c r="X37" i="4" l="1"/>
  <c r="W38" i="4"/>
  <c r="X38" i="4" l="1"/>
  <c r="W39" i="4"/>
  <c r="X39" i="4" l="1"/>
  <c r="W40" i="4"/>
  <c r="X40" i="4" l="1"/>
  <c r="W41" i="4"/>
  <c r="X41" i="4" l="1"/>
  <c r="W42" i="4"/>
  <c r="X42" i="4" l="1"/>
  <c r="W43" i="4"/>
  <c r="X43" i="4" l="1"/>
  <c r="W44" i="4"/>
  <c r="X44" i="4" l="1"/>
  <c r="W45" i="4"/>
  <c r="X45" i="4" l="1"/>
  <c r="W46" i="4"/>
  <c r="X46" i="4" l="1"/>
  <c r="W47" i="4"/>
  <c r="X47" i="4" l="1"/>
  <c r="W48" i="4"/>
  <c r="X48" i="4" l="1"/>
  <c r="W49" i="4"/>
  <c r="X49" i="4" l="1"/>
  <c r="W50" i="4"/>
  <c r="X50" i="4" l="1"/>
  <c r="W51" i="4"/>
  <c r="X51" i="4" l="1"/>
  <c r="W52" i="4"/>
  <c r="X52" i="4" l="1"/>
  <c r="W53" i="4"/>
  <c r="X53" i="4" l="1"/>
  <c r="W54" i="4"/>
  <c r="X54" i="4" l="1"/>
  <c r="W55" i="4"/>
  <c r="X55" i="4" l="1"/>
  <c r="W56" i="4"/>
  <c r="X56" i="4" l="1"/>
  <c r="W57" i="4"/>
  <c r="X57" i="4" l="1"/>
  <c r="W58" i="4"/>
  <c r="X58" i="4" l="1"/>
  <c r="W59" i="4"/>
  <c r="X59" i="4" l="1"/>
  <c r="W60" i="4"/>
  <c r="X60" i="4" l="1"/>
  <c r="W61" i="4"/>
  <c r="X61" i="4" l="1"/>
  <c r="W62" i="4"/>
  <c r="X62" i="4" l="1"/>
  <c r="W63" i="4"/>
  <c r="X63" i="4" l="1"/>
  <c r="W64" i="4"/>
  <c r="X64" i="4" s="1"/>
</calcChain>
</file>

<file path=xl/sharedStrings.xml><?xml version="1.0" encoding="utf-8"?>
<sst xmlns="http://schemas.openxmlformats.org/spreadsheetml/2006/main" count="121" uniqueCount="117">
  <si>
    <t>ABC</t>
  </si>
  <si>
    <t>St.dev</t>
  </si>
  <si>
    <t>Serv. Level</t>
  </si>
  <si>
    <t>C</t>
  </si>
  <si>
    <t>B</t>
  </si>
  <si>
    <t>A</t>
  </si>
  <si>
    <t>FL</t>
  </si>
  <si>
    <t>UT</t>
  </si>
  <si>
    <t>index</t>
  </si>
  <si>
    <t xml:space="preserve">Product: </t>
  </si>
  <si>
    <t>Amtrak-survey</t>
  </si>
  <si>
    <t>Date</t>
  </si>
  <si>
    <t>New York Penn Station -&gt; Washington - Union Station</t>
  </si>
  <si>
    <t>Route</t>
  </si>
  <si>
    <t>Departure</t>
  </si>
  <si>
    <t>Actual departure</t>
  </si>
  <si>
    <t>Deviation (min.)</t>
  </si>
  <si>
    <t>Num. Recs</t>
  </si>
  <si>
    <t>%On time</t>
  </si>
  <si>
    <t>%Carrying Costs</t>
  </si>
  <si>
    <t>Order Costs</t>
  </si>
  <si>
    <t>%Switchers</t>
  </si>
  <si>
    <t>Item no.</t>
  </si>
  <si>
    <t>Purchase price</t>
  </si>
  <si>
    <t>Selling price</t>
  </si>
  <si>
    <t>Lead time (m)</t>
  </si>
  <si>
    <t xml:space="preserve">Sales Jan. </t>
  </si>
  <si>
    <t>Sales  Feb.</t>
  </si>
  <si>
    <t>Sales  Mar.</t>
  </si>
  <si>
    <t>Sales  Apr.</t>
  </si>
  <si>
    <t>Sales  May</t>
  </si>
  <si>
    <t>Sales  June</t>
  </si>
  <si>
    <t>Sales  July</t>
  </si>
  <si>
    <t>Sales  Aug.</t>
  </si>
  <si>
    <t>Sales  Sep.</t>
  </si>
  <si>
    <t>Sales  Oct.</t>
  </si>
  <si>
    <t>Sales Nov.</t>
  </si>
  <si>
    <t>Sales Dec.</t>
  </si>
  <si>
    <t>Annual Sales</t>
  </si>
  <si>
    <t>Avg.Sales</t>
  </si>
  <si>
    <t>Normal</t>
  </si>
  <si>
    <t>Annual Turnover</t>
  </si>
  <si>
    <t>%Turnover</t>
  </si>
  <si>
    <t>%Cum.Turnover</t>
  </si>
  <si>
    <t>Total:</t>
  </si>
  <si>
    <t>Year</t>
  </si>
  <si>
    <t>State</t>
  </si>
  <si>
    <t>AR</t>
  </si>
  <si>
    <t>CA</t>
  </si>
  <si>
    <t>ID</t>
  </si>
  <si>
    <t>KS</t>
  </si>
  <si>
    <t>MA</t>
  </si>
  <si>
    <t>NV</t>
  </si>
  <si>
    <t>NY</t>
  </si>
  <si>
    <t>OH</t>
  </si>
  <si>
    <t>TX</t>
  </si>
  <si>
    <t>WA</t>
  </si>
  <si>
    <t>Road Tax Calculation</t>
  </si>
  <si>
    <t>State:</t>
  </si>
  <si>
    <t>Year:</t>
  </si>
  <si>
    <t>Road tax:</t>
  </si>
  <si>
    <t>Annual demand (tons) (D):</t>
  </si>
  <si>
    <t>Ordering costs (Co):</t>
  </si>
  <si>
    <t>Order quantity (per ton) (Q):</t>
  </si>
  <si>
    <t>Stock costs (per ton) (Cs)</t>
  </si>
  <si>
    <t>Safety stock (per ton) (Ss)</t>
  </si>
  <si>
    <t>Total costs</t>
  </si>
  <si>
    <t>Palmoil, type HQ-E</t>
  </si>
  <si>
    <t>Num. recs &lt; 4</t>
  </si>
  <si>
    <t>Student no</t>
  </si>
  <si>
    <t>Staff member</t>
  </si>
  <si>
    <t>email address</t>
  </si>
  <si>
    <t>Claudia,J,Thomas</t>
  </si>
  <si>
    <t>Vicky,M,Lessard</t>
  </si>
  <si>
    <t>Robert,M,Henderson</t>
  </si>
  <si>
    <t>Rachel,M,Goodwin</t>
  </si>
  <si>
    <t>Kathryn,V,Carson</t>
  </si>
  <si>
    <t>Thomas,R,Decaro</t>
  </si>
  <si>
    <t>Carol,S,Montoya</t>
  </si>
  <si>
    <t>Barbara,W,Shriner</t>
  </si>
  <si>
    <t>Lillian,P,Cary</t>
  </si>
  <si>
    <t>Duane,M,Hoeppner</t>
  </si>
  <si>
    <t>Richard,J,Dodds</t>
  </si>
  <si>
    <t>Susan,R,Pope</t>
  </si>
  <si>
    <t>Bernadette,W,Lipman</t>
  </si>
  <si>
    <t>Deborah,D,Jackson</t>
  </si>
  <si>
    <t>Sebastian,T,Garner</t>
  </si>
  <si>
    <t>Sabina,G,Tran</t>
  </si>
  <si>
    <t>Katie,K,Rosenberg</t>
  </si>
  <si>
    <t>James,J,Rosario</t>
  </si>
  <si>
    <t>Celeste,C,McNeely</t>
  </si>
  <si>
    <t>Terrell,S,Katz</t>
  </si>
  <si>
    <t>Harold,T,Thornton</t>
  </si>
  <si>
    <t>Carmen,G,Yates</t>
  </si>
  <si>
    <t>Brianne,R,Harris</t>
  </si>
  <si>
    <t>Jorge,B,Sager</t>
  </si>
  <si>
    <t>Sandra,J,Gonzales</t>
  </si>
  <si>
    <t>Chang,S,Fountain</t>
  </si>
  <si>
    <t>Mildred,F,Walker</t>
  </si>
  <si>
    <t>Kenneth,B,Demery</t>
  </si>
  <si>
    <t>Antonio,J,Jolly</t>
  </si>
  <si>
    <t>William,M,Lapine</t>
  </si>
  <si>
    <t>Kevin,N,Ellwood</t>
  </si>
  <si>
    <t>Glenda,Y,Shaw</t>
  </si>
  <si>
    <t>Brenda,J,Nguyen</t>
  </si>
  <si>
    <t>Albert,L,Martinez</t>
  </si>
  <si>
    <t>Kayla,R,Webster</t>
  </si>
  <si>
    <t>Daniel,J,Wesner</t>
  </si>
  <si>
    <t>Nicole,G,Reinhardt</t>
  </si>
  <si>
    <t>Roger,K,Schaefer</t>
  </si>
  <si>
    <t>Jeffrey,H,Tammaro</t>
  </si>
  <si>
    <t>Lindsey,S,Heredia</t>
  </si>
  <si>
    <t>Wesley,A,Mattos</t>
  </si>
  <si>
    <t>Mildred,R,Garrett</t>
  </si>
  <si>
    <t>Jerome,M,Ezell</t>
  </si>
  <si>
    <t>Mary,J,Callen</t>
  </si>
  <si>
    <t>Hilda,G,Bordelon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</si>
</sst>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$&quot;* #,##0.00_);_(&quot;$&quot;* \(#,##0.00\);_(&quot;$&quot;* &quot;-&quot;??_);_(@_)"/>
    <numFmt numFmtId="165" formatCode="_-&quot;€&quot;\ * #,##0.00_-;_-&quot;€&quot;\ * #,##0.00\-;_-&quot;€&quot;\ * &quot;-&quot;??_-;_-@_-"/>
    <numFmt numFmtId="166" formatCode="0.0%"/>
    <numFmt numFmtId="167" formatCode="0.0"/>
    <numFmt numFmtId="168" formatCode="_([$$-409]* #,##0.00_);_([$$-409]* \(#,##0.00\);_([$$-409]* &quot;-&quot;??_);_(@_)"/>
    <numFmt numFmtId="169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5" fillId="0" borderId="0"/>
    <xf numFmtId="0" fontId="5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1" applyNumberFormat="1" applyFont="1"/>
    <xf numFmtId="165" fontId="0" fillId="0" borderId="0" xfId="1" applyFont="1"/>
    <xf numFmtId="165" fontId="0" fillId="0" borderId="0" xfId="0" applyNumberFormat="1"/>
    <xf numFmtId="0" fontId="2" fillId="0" borderId="0" xfId="0" applyFont="1"/>
    <xf numFmtId="1" fontId="0" fillId="0" borderId="0" xfId="0" applyNumberFormat="1"/>
    <xf numFmtId="166" fontId="0" fillId="0" borderId="0" xfId="2" applyNumberFormat="1" applyFont="1"/>
    <xf numFmtId="0" fontId="0" fillId="0" borderId="0" xfId="0" applyAlignment="1">
      <alignment horizontal="center"/>
    </xf>
    <xf numFmtId="10" fontId="0" fillId="0" borderId="0" xfId="0" applyNumberFormat="1"/>
    <xf numFmtId="10" fontId="0" fillId="0" borderId="0" xfId="2" applyNumberFormat="1" applyFont="1"/>
    <xf numFmtId="167" fontId="0" fillId="0" borderId="0" xfId="0" applyNumberForma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14" fontId="0" fillId="0" borderId="0" xfId="0" applyNumberFormat="1"/>
    <xf numFmtId="0" fontId="0" fillId="0" borderId="0" xfId="0" applyNumberFormat="1"/>
    <xf numFmtId="0" fontId="4" fillId="0" borderId="0" xfId="0" applyNumberFormat="1" applyFont="1"/>
    <xf numFmtId="0" fontId="4" fillId="0" borderId="0" xfId="0" applyNumberFormat="1" applyFont="1" applyAlignment="1">
      <alignment horizontal="center"/>
    </xf>
    <xf numFmtId="0" fontId="3" fillId="0" borderId="0" xfId="3" applyFont="1"/>
    <xf numFmtId="0" fontId="2" fillId="0" borderId="0" xfId="3"/>
    <xf numFmtId="0" fontId="2" fillId="0" borderId="0" xfId="3" applyNumberFormat="1"/>
    <xf numFmtId="0" fontId="2" fillId="0" borderId="0" xfId="3" applyFill="1"/>
    <xf numFmtId="0" fontId="2" fillId="0" borderId="0" xfId="6" applyNumberFormat="1" applyFont="1"/>
    <xf numFmtId="0" fontId="0" fillId="0" borderId="0" xfId="6" applyNumberFormat="1" applyFont="1"/>
    <xf numFmtId="0" fontId="2" fillId="0" borderId="0" xfId="3" applyFont="1"/>
    <xf numFmtId="9" fontId="2" fillId="0" borderId="0" xfId="3" applyNumberFormat="1"/>
    <xf numFmtId="164" fontId="0" fillId="0" borderId="0" xfId="6" applyNumberFormat="1" applyFont="1"/>
    <xf numFmtId="1" fontId="3" fillId="0" borderId="0" xfId="3" applyNumberFormat="1" applyFont="1"/>
    <xf numFmtId="165" fontId="3" fillId="0" borderId="0" xfId="6" applyFont="1"/>
    <xf numFmtId="0" fontId="3" fillId="0" borderId="0" xfId="6" applyNumberFormat="1" applyFont="1" applyAlignment="1">
      <alignment vertical="center"/>
    </xf>
    <xf numFmtId="1" fontId="4" fillId="0" borderId="0" xfId="0" applyNumberFormat="1" applyFont="1"/>
    <xf numFmtId="1" fontId="3" fillId="0" borderId="0" xfId="3" applyNumberFormat="1" applyFont="1" applyAlignment="1">
      <alignment horizontal="center"/>
    </xf>
    <xf numFmtId="164" fontId="0" fillId="0" borderId="0" xfId="1" applyNumberFormat="1" applyFon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168" fontId="0" fillId="0" borderId="0" xfId="1" applyNumberFormat="1" applyFont="1" applyAlignment="1">
      <alignment vertical="center" wrapText="1"/>
    </xf>
    <xf numFmtId="169" fontId="0" fillId="0" borderId="0" xfId="1" applyNumberFormat="1" applyFont="1"/>
    <xf numFmtId="169" fontId="0" fillId="0" borderId="0" xfId="6" applyNumberFormat="1" applyFont="1"/>
    <xf numFmtId="169" fontId="0" fillId="0" borderId="0" xfId="0" applyNumberFormat="1"/>
    <xf numFmtId="18" fontId="0" fillId="0" borderId="0" xfId="0" applyNumberFormat="1"/>
    <xf numFmtId="9" fontId="0" fillId="2" borderId="0" xfId="1" applyNumberFormat="1" applyFont="1" applyFill="1"/>
    <xf numFmtId="0" fontId="0" fillId="2" borderId="0" xfId="0" applyFill="1"/>
    <xf numFmtId="0" fontId="2" fillId="2" borderId="0" xfId="3" applyFill="1"/>
  </cellXfs>
  <cellStyles count="9">
    <cellStyle name="Euro" xfId="7" xr:uid="{00000000-0005-0000-0000-000001000000}"/>
    <cellStyle name="Procent" xfId="2" builtinId="5"/>
    <cellStyle name="Procent 2" xfId="8" xr:uid="{00000000-0005-0000-0000-000004000000}"/>
    <cellStyle name="Standaard" xfId="0" builtinId="0"/>
    <cellStyle name="Standaard 2" xfId="3" xr:uid="{00000000-0005-0000-0000-000005000000}"/>
    <cellStyle name="Valuta" xfId="1" builtinId="4"/>
    <cellStyle name="Valuta 2" xfId="6" xr:uid="{00000000-0005-0000-0000-000006000000}"/>
    <cellStyle name="常规_Sheet1" xfId="4" xr:uid="{00000000-0005-0000-0000-000007000000}"/>
    <cellStyle name="样式 1" xfId="5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68"/>
  <sheetViews>
    <sheetView tabSelected="1" workbookViewId="0"/>
  </sheetViews>
  <sheetFormatPr defaultRowHeight="14.5" x14ac:dyDescent="0.35"/>
  <cols>
    <col min="1" max="1" width="8.453125" bestFit="1" customWidth="1"/>
    <col min="2" max="2" width="15.1796875" style="2" bestFit="1" customWidth="1"/>
    <col min="3" max="3" width="13.7265625" style="2" bestFit="1" customWidth="1"/>
    <col min="4" max="4" width="13.7265625" style="1" bestFit="1" customWidth="1"/>
    <col min="5" max="5" width="14.453125" bestFit="1" customWidth="1"/>
    <col min="6" max="6" width="10.1796875" customWidth="1"/>
    <col min="7" max="7" width="10.26953125" bestFit="1" customWidth="1"/>
    <col min="8" max="8" width="10.453125" bestFit="1" customWidth="1"/>
    <col min="9" max="9" width="10.26953125" bestFit="1" customWidth="1"/>
    <col min="10" max="10" width="10.54296875" bestFit="1" customWidth="1"/>
    <col min="11" max="11" width="9.81640625" bestFit="1" customWidth="1"/>
    <col min="12" max="12" width="10.453125" bestFit="1" customWidth="1"/>
    <col min="13" max="13" width="10.26953125" bestFit="1" customWidth="1"/>
    <col min="14" max="14" width="10" bestFit="1" customWidth="1"/>
    <col min="15" max="15" width="10.1796875" bestFit="1" customWidth="1"/>
    <col min="16" max="16" width="9.81640625" bestFit="1" customWidth="1"/>
    <col min="17" max="17" width="12.26953125" bestFit="1" customWidth="1"/>
    <col min="18" max="18" width="10" bestFit="1" customWidth="1"/>
    <col min="19" max="19" width="6.7265625" bestFit="1" customWidth="1"/>
    <col min="20" max="20" width="7.54296875" bestFit="1" customWidth="1"/>
    <col min="21" max="21" width="16.26953125" bestFit="1" customWidth="1"/>
    <col min="22" max="22" width="10.54296875" bestFit="1" customWidth="1"/>
    <col min="23" max="23" width="15.453125" bestFit="1" customWidth="1"/>
    <col min="24" max="24" width="4.81640625" bestFit="1" customWidth="1"/>
    <col min="28" max="28" width="14.7265625" bestFit="1" customWidth="1"/>
    <col min="29" max="29" width="14" bestFit="1" customWidth="1"/>
    <col min="30" max="30" width="12.81640625" bestFit="1" customWidth="1"/>
  </cols>
  <sheetData>
    <row r="1" spans="1:45" x14ac:dyDescent="0.35">
      <c r="A1" s="4" t="s">
        <v>5</v>
      </c>
      <c r="B1" s="44">
        <v>0.99</v>
      </c>
      <c r="C1" s="26" t="s">
        <v>2</v>
      </c>
      <c r="D1" s="27"/>
      <c r="E1" s="28" t="s">
        <v>19</v>
      </c>
      <c r="F1" s="29">
        <v>0.13</v>
      </c>
    </row>
    <row r="2" spans="1:45" x14ac:dyDescent="0.35">
      <c r="A2" s="4" t="s">
        <v>4</v>
      </c>
      <c r="B2" s="44">
        <v>0.95</v>
      </c>
      <c r="C2" s="26" t="s">
        <v>2</v>
      </c>
      <c r="D2" s="27"/>
      <c r="E2" s="28" t="s">
        <v>20</v>
      </c>
      <c r="F2" s="30">
        <v>95</v>
      </c>
    </row>
    <row r="3" spans="1:45" x14ac:dyDescent="0.35">
      <c r="A3" s="4" t="s">
        <v>3</v>
      </c>
      <c r="B3" s="44">
        <v>0.9</v>
      </c>
      <c r="C3" s="26" t="s">
        <v>2</v>
      </c>
      <c r="D3" s="27"/>
      <c r="E3" s="28" t="s">
        <v>21</v>
      </c>
      <c r="F3" s="29">
        <v>0.35</v>
      </c>
    </row>
    <row r="5" spans="1:45" s="11" customFormat="1" x14ac:dyDescent="0.35">
      <c r="A5" s="31" t="s">
        <v>22</v>
      </c>
      <c r="B5" s="32" t="s">
        <v>23</v>
      </c>
      <c r="C5" s="32" t="s">
        <v>24</v>
      </c>
      <c r="D5" s="33" t="s">
        <v>25</v>
      </c>
      <c r="E5" s="34" t="s">
        <v>26</v>
      </c>
      <c r="F5" s="34" t="s">
        <v>27</v>
      </c>
      <c r="G5" s="34" t="s">
        <v>28</v>
      </c>
      <c r="H5" s="34" t="s">
        <v>29</v>
      </c>
      <c r="I5" s="34" t="s">
        <v>30</v>
      </c>
      <c r="J5" s="34" t="s">
        <v>31</v>
      </c>
      <c r="K5" s="34" t="s">
        <v>32</v>
      </c>
      <c r="L5" s="34" t="s">
        <v>33</v>
      </c>
      <c r="M5" s="34" t="s">
        <v>34</v>
      </c>
      <c r="N5" s="34" t="s">
        <v>35</v>
      </c>
      <c r="O5" s="34" t="s">
        <v>36</v>
      </c>
      <c r="P5" s="34" t="s">
        <v>37</v>
      </c>
      <c r="Q5" s="34" t="s">
        <v>38</v>
      </c>
      <c r="R5" s="31" t="s">
        <v>39</v>
      </c>
      <c r="S5" s="31" t="s">
        <v>1</v>
      </c>
      <c r="T5" s="31" t="s">
        <v>40</v>
      </c>
      <c r="U5" s="31" t="s">
        <v>41</v>
      </c>
      <c r="V5" s="31" t="s">
        <v>42</v>
      </c>
      <c r="W5" s="31" t="s">
        <v>43</v>
      </c>
      <c r="X5" s="35" t="s">
        <v>0</v>
      </c>
      <c r="Y5" s="13"/>
      <c r="Z5" s="12"/>
      <c r="AA5" s="12"/>
    </row>
    <row r="6" spans="1:45" x14ac:dyDescent="0.35">
      <c r="A6" s="5">
        <v>20051</v>
      </c>
      <c r="B6" s="36">
        <v>919</v>
      </c>
      <c r="C6" s="36">
        <v>1250</v>
      </c>
      <c r="D6" s="1">
        <v>1.8</v>
      </c>
      <c r="E6" s="5">
        <v>214</v>
      </c>
      <c r="F6" s="5">
        <v>120</v>
      </c>
      <c r="G6" s="5">
        <v>275</v>
      </c>
      <c r="H6" s="5">
        <v>150</v>
      </c>
      <c r="I6" s="5">
        <v>152</v>
      </c>
      <c r="J6" s="5">
        <v>320</v>
      </c>
      <c r="K6" s="5">
        <v>230</v>
      </c>
      <c r="L6" s="5">
        <v>320</v>
      </c>
      <c r="M6" s="5">
        <v>250</v>
      </c>
      <c r="N6" s="5">
        <v>345</v>
      </c>
      <c r="O6" s="5">
        <v>350</v>
      </c>
      <c r="P6" s="5">
        <v>299</v>
      </c>
      <c r="Q6" s="5">
        <f t="shared" ref="Q6:Q37" si="0">SUM(E6:P6)</f>
        <v>3025</v>
      </c>
      <c r="R6" s="5">
        <f t="shared" ref="R6:R37" si="1">AVERAGE(E6:P6)</f>
        <v>252.08333333333334</v>
      </c>
      <c r="S6" s="5">
        <f t="shared" ref="S6:S37" si="2">STDEV(E6:P6)</f>
        <v>79.771786232902386</v>
      </c>
      <c r="T6" s="10" t="str">
        <f>IF(S6/R6&lt;=1,"Yes","No")</f>
        <v>Yes</v>
      </c>
      <c r="U6" s="36">
        <f t="shared" ref="U6:U37" si="3">Q6*C6</f>
        <v>3781250</v>
      </c>
      <c r="V6" s="9">
        <f t="shared" ref="V6:V37" si="4">U6/$U$66</f>
        <v>6.7381188521125165E-2</v>
      </c>
      <c r="W6" s="8">
        <f>V6</f>
        <v>6.7381188521125165E-2</v>
      </c>
      <c r="X6" s="7" t="str">
        <f t="shared" ref="X6:X37" si="5">IF(W6&lt;=0.8,"A",IF(W6&lt;=0.95,"B","C"))</f>
        <v>A</v>
      </c>
      <c r="Y6" s="6"/>
      <c r="AC6" s="3"/>
      <c r="AD6" s="3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</row>
    <row r="7" spans="1:45" x14ac:dyDescent="0.35">
      <c r="A7" s="5">
        <v>20552</v>
      </c>
      <c r="B7" s="36">
        <v>2852</v>
      </c>
      <c r="C7" s="36">
        <v>4250</v>
      </c>
      <c r="D7" s="1">
        <v>1.9</v>
      </c>
      <c r="E7" s="5">
        <v>0</v>
      </c>
      <c r="F7" s="5">
        <v>0</v>
      </c>
      <c r="G7" s="5">
        <v>0</v>
      </c>
      <c r="H7" s="5">
        <v>0</v>
      </c>
      <c r="I7" s="5">
        <v>345</v>
      </c>
      <c r="J7" s="5">
        <v>456</v>
      </c>
      <c r="K7" s="5">
        <v>45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f t="shared" si="0"/>
        <v>846</v>
      </c>
      <c r="R7" s="5">
        <f t="shared" si="1"/>
        <v>70.5</v>
      </c>
      <c r="S7" s="5">
        <f t="shared" si="2"/>
        <v>156.47915922808147</v>
      </c>
      <c r="T7" s="10" t="str">
        <f t="shared" ref="T7:T64" si="6">IF(S7/R7&lt;=1,"Yes","No")</f>
        <v>No</v>
      </c>
      <c r="U7" s="36">
        <f t="shared" si="3"/>
        <v>3595500</v>
      </c>
      <c r="V7" s="9">
        <f t="shared" si="4"/>
        <v>6.407115724369071E-2</v>
      </c>
      <c r="W7" s="8">
        <f t="shared" ref="W7:W38" si="7">W6+V7</f>
        <v>0.13145234576481588</v>
      </c>
      <c r="X7" s="7" t="str">
        <f t="shared" si="5"/>
        <v>A</v>
      </c>
      <c r="Y7" s="6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</row>
    <row r="8" spans="1:45" x14ac:dyDescent="0.35">
      <c r="A8" s="5">
        <v>28782</v>
      </c>
      <c r="B8" s="36">
        <v>326</v>
      </c>
      <c r="C8" s="36">
        <v>460</v>
      </c>
      <c r="D8" s="1">
        <v>0.9</v>
      </c>
      <c r="E8" s="5">
        <v>562</v>
      </c>
      <c r="F8" s="5">
        <v>711</v>
      </c>
      <c r="G8" s="5">
        <v>619</v>
      </c>
      <c r="H8" s="5">
        <v>721</v>
      </c>
      <c r="I8" s="5">
        <v>409</v>
      </c>
      <c r="J8" s="5">
        <v>695</v>
      </c>
      <c r="K8" s="5">
        <v>773</v>
      </c>
      <c r="L8" s="5">
        <v>732</v>
      </c>
      <c r="M8" s="5">
        <v>516</v>
      </c>
      <c r="N8" s="5">
        <v>609</v>
      </c>
      <c r="O8" s="5">
        <v>726</v>
      </c>
      <c r="P8" s="5">
        <v>636</v>
      </c>
      <c r="Q8" s="5">
        <f t="shared" si="0"/>
        <v>7709</v>
      </c>
      <c r="R8" s="5">
        <f t="shared" si="1"/>
        <v>642.41666666666663</v>
      </c>
      <c r="S8" s="5">
        <f t="shared" si="2"/>
        <v>106.32066277696617</v>
      </c>
      <c r="T8" s="10" t="str">
        <f t="shared" si="6"/>
        <v>Yes</v>
      </c>
      <c r="U8" s="36">
        <f t="shared" si="3"/>
        <v>3546140</v>
      </c>
      <c r="V8" s="9">
        <f t="shared" si="4"/>
        <v>6.3191571004906522E-2</v>
      </c>
      <c r="W8" s="8">
        <f t="shared" si="7"/>
        <v>0.1946439167697224</v>
      </c>
      <c r="X8" s="7" t="str">
        <f t="shared" si="5"/>
        <v>A</v>
      </c>
      <c r="Y8" s="6"/>
      <c r="AC8" s="3"/>
      <c r="AD8" s="3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</row>
    <row r="9" spans="1:45" x14ac:dyDescent="0.35">
      <c r="A9" s="5">
        <v>20357</v>
      </c>
      <c r="B9" s="36">
        <v>544</v>
      </c>
      <c r="C9" s="36">
        <v>800</v>
      </c>
      <c r="D9" s="1">
        <v>1.8</v>
      </c>
      <c r="E9" s="5">
        <v>9</v>
      </c>
      <c r="F9" s="5">
        <v>320</v>
      </c>
      <c r="G9" s="5">
        <v>290</v>
      </c>
      <c r="H9" s="5">
        <v>400</v>
      </c>
      <c r="I9" s="5">
        <v>389</v>
      </c>
      <c r="J9" s="5">
        <v>300</v>
      </c>
      <c r="K9" s="5">
        <v>299</v>
      </c>
      <c r="L9" s="5">
        <v>400</v>
      </c>
      <c r="M9" s="5">
        <v>421</v>
      </c>
      <c r="N9" s="5">
        <v>480</v>
      </c>
      <c r="O9" s="5">
        <v>399</v>
      </c>
      <c r="P9" s="5">
        <v>401</v>
      </c>
      <c r="Q9" s="5">
        <f t="shared" si="0"/>
        <v>4108</v>
      </c>
      <c r="R9" s="5">
        <f t="shared" si="1"/>
        <v>342.33333333333331</v>
      </c>
      <c r="S9" s="5">
        <f t="shared" si="2"/>
        <v>120.0911270156076</v>
      </c>
      <c r="T9" s="10" t="str">
        <f t="shared" si="6"/>
        <v>Yes</v>
      </c>
      <c r="U9" s="36">
        <f t="shared" si="3"/>
        <v>3286400</v>
      </c>
      <c r="V9" s="9">
        <f t="shared" si="4"/>
        <v>5.8563051360218374E-2</v>
      </c>
      <c r="W9" s="8">
        <f t="shared" si="7"/>
        <v>0.25320696812994076</v>
      </c>
      <c r="X9" s="7" t="str">
        <f t="shared" si="5"/>
        <v>A</v>
      </c>
      <c r="Y9" s="6"/>
      <c r="AC9" s="3"/>
      <c r="AD9" s="3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</row>
    <row r="10" spans="1:45" x14ac:dyDescent="0.35">
      <c r="A10" s="5">
        <v>20489</v>
      </c>
      <c r="B10" s="36">
        <v>3215</v>
      </c>
      <c r="C10" s="36">
        <v>4340</v>
      </c>
      <c r="D10" s="1">
        <v>1.6</v>
      </c>
      <c r="E10" s="5">
        <v>2</v>
      </c>
      <c r="F10" s="5">
        <v>2</v>
      </c>
      <c r="G10" s="5">
        <v>189</v>
      </c>
      <c r="H10" s="5">
        <v>8</v>
      </c>
      <c r="I10" s="5">
        <v>8</v>
      </c>
      <c r="J10" s="5">
        <v>234</v>
      </c>
      <c r="K10" s="5">
        <v>6</v>
      </c>
      <c r="L10" s="5">
        <v>5</v>
      </c>
      <c r="M10" s="5">
        <v>234</v>
      </c>
      <c r="N10" s="5">
        <v>5</v>
      </c>
      <c r="O10" s="5">
        <v>0</v>
      </c>
      <c r="P10" s="5">
        <v>5</v>
      </c>
      <c r="Q10" s="5">
        <f t="shared" si="0"/>
        <v>698</v>
      </c>
      <c r="R10" s="5">
        <f t="shared" si="1"/>
        <v>58.166666666666664</v>
      </c>
      <c r="S10" s="5">
        <f t="shared" si="2"/>
        <v>97.644841909417565</v>
      </c>
      <c r="T10" s="10" t="str">
        <f t="shared" si="6"/>
        <v>No</v>
      </c>
      <c r="U10" s="36">
        <f t="shared" si="3"/>
        <v>3029320</v>
      </c>
      <c r="V10" s="9">
        <f t="shared" si="4"/>
        <v>5.3981932432612192E-2</v>
      </c>
      <c r="W10" s="8">
        <f t="shared" si="7"/>
        <v>0.30718890056255294</v>
      </c>
      <c r="X10" s="7" t="str">
        <f t="shared" si="5"/>
        <v>A</v>
      </c>
      <c r="Y10" s="6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</row>
    <row r="11" spans="1:45" x14ac:dyDescent="0.35">
      <c r="A11" s="5">
        <v>22138</v>
      </c>
      <c r="B11" s="36">
        <v>3212</v>
      </c>
      <c r="C11" s="36">
        <v>4240</v>
      </c>
      <c r="D11" s="1">
        <v>0.1</v>
      </c>
      <c r="E11" s="5">
        <v>0</v>
      </c>
      <c r="F11" s="5">
        <v>0</v>
      </c>
      <c r="G11" s="5">
        <v>0</v>
      </c>
      <c r="H11" s="5">
        <v>0</v>
      </c>
      <c r="I11" s="5">
        <v>234</v>
      </c>
      <c r="J11" s="5">
        <v>299</v>
      </c>
      <c r="K11" s="5">
        <v>15</v>
      </c>
      <c r="L11" s="5">
        <v>1</v>
      </c>
      <c r="M11" s="5">
        <v>0</v>
      </c>
      <c r="N11" s="5">
        <v>0</v>
      </c>
      <c r="O11" s="5">
        <v>0</v>
      </c>
      <c r="P11" s="5">
        <v>0</v>
      </c>
      <c r="Q11" s="5">
        <f t="shared" si="0"/>
        <v>549</v>
      </c>
      <c r="R11" s="5">
        <f t="shared" si="1"/>
        <v>45.75</v>
      </c>
      <c r="S11" s="5">
        <f t="shared" si="2"/>
        <v>104.12678024233902</v>
      </c>
      <c r="T11" s="10" t="str">
        <f t="shared" si="6"/>
        <v>No</v>
      </c>
      <c r="U11" s="36">
        <f t="shared" si="3"/>
        <v>2327760</v>
      </c>
      <c r="V11" s="9">
        <f t="shared" si="4"/>
        <v>4.1480260599519814E-2</v>
      </c>
      <c r="W11" s="8">
        <f t="shared" si="7"/>
        <v>0.34866916116207275</v>
      </c>
      <c r="X11" s="7" t="str">
        <f t="shared" si="5"/>
        <v>A</v>
      </c>
      <c r="Y11" s="6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</row>
    <row r="12" spans="1:45" x14ac:dyDescent="0.35">
      <c r="A12" s="5">
        <v>20360</v>
      </c>
      <c r="B12" s="36">
        <v>2979</v>
      </c>
      <c r="C12" s="36">
        <v>4320</v>
      </c>
      <c r="D12" s="1">
        <v>0.9</v>
      </c>
      <c r="E12" s="5">
        <v>0</v>
      </c>
      <c r="F12" s="5">
        <v>4</v>
      </c>
      <c r="G12" s="5">
        <v>134</v>
      </c>
      <c r="H12" s="5">
        <v>0</v>
      </c>
      <c r="I12" s="5">
        <v>9</v>
      </c>
      <c r="J12" s="5">
        <v>167</v>
      </c>
      <c r="K12" s="5">
        <v>10</v>
      </c>
      <c r="L12" s="5">
        <v>9</v>
      </c>
      <c r="M12" s="5">
        <v>167</v>
      </c>
      <c r="N12" s="5">
        <v>1</v>
      </c>
      <c r="O12" s="5">
        <v>9</v>
      </c>
      <c r="P12" s="5">
        <v>5</v>
      </c>
      <c r="Q12" s="5">
        <f t="shared" si="0"/>
        <v>515</v>
      </c>
      <c r="R12" s="5">
        <f t="shared" si="1"/>
        <v>42.916666666666664</v>
      </c>
      <c r="S12" s="5">
        <f t="shared" si="2"/>
        <v>68.766347918590284</v>
      </c>
      <c r="T12" s="10" t="str">
        <f t="shared" si="6"/>
        <v>No</v>
      </c>
      <c r="U12" s="36">
        <f t="shared" si="3"/>
        <v>2224800</v>
      </c>
      <c r="V12" s="9">
        <f t="shared" si="4"/>
        <v>3.9645532091715507E-2</v>
      </c>
      <c r="W12" s="8">
        <f t="shared" si="7"/>
        <v>0.38831469325378826</v>
      </c>
      <c r="X12" s="7" t="str">
        <f t="shared" si="5"/>
        <v>A</v>
      </c>
      <c r="Y12" s="6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</row>
    <row r="13" spans="1:45" x14ac:dyDescent="0.35">
      <c r="A13" s="5">
        <v>26777</v>
      </c>
      <c r="B13" s="36">
        <v>3625</v>
      </c>
      <c r="C13" s="36">
        <v>5148</v>
      </c>
      <c r="D13" s="1">
        <v>0.2</v>
      </c>
      <c r="E13" s="5">
        <v>0</v>
      </c>
      <c r="F13" s="5">
        <v>0</v>
      </c>
      <c r="G13" s="5">
        <v>189</v>
      </c>
      <c r="H13" s="5">
        <v>234</v>
      </c>
      <c r="I13" s="5">
        <v>7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f t="shared" si="0"/>
        <v>430</v>
      </c>
      <c r="R13" s="5">
        <f t="shared" si="1"/>
        <v>35.833333333333336</v>
      </c>
      <c r="S13" s="5">
        <f t="shared" si="2"/>
        <v>82.637030367013963</v>
      </c>
      <c r="T13" s="10" t="str">
        <f t="shared" si="6"/>
        <v>No</v>
      </c>
      <c r="U13" s="36">
        <f t="shared" si="3"/>
        <v>2213640</v>
      </c>
      <c r="V13" s="9">
        <f t="shared" si="4"/>
        <v>3.9446662917792662E-2</v>
      </c>
      <c r="W13" s="8">
        <f t="shared" si="7"/>
        <v>0.4277613561715809</v>
      </c>
      <c r="X13" s="7" t="str">
        <f t="shared" si="5"/>
        <v>A</v>
      </c>
      <c r="Y13" s="6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</row>
    <row r="14" spans="1:45" x14ac:dyDescent="0.35">
      <c r="A14" s="5">
        <v>41132</v>
      </c>
      <c r="B14" s="36">
        <v>3519</v>
      </c>
      <c r="C14" s="36">
        <v>5032.5</v>
      </c>
      <c r="D14" s="1">
        <v>0.3</v>
      </c>
      <c r="E14" s="5">
        <v>5</v>
      </c>
      <c r="F14" s="5">
        <v>0</v>
      </c>
      <c r="G14" s="5">
        <v>99</v>
      </c>
      <c r="H14" s="5">
        <v>6</v>
      </c>
      <c r="I14" s="5">
        <v>6</v>
      </c>
      <c r="J14" s="5">
        <v>4</v>
      </c>
      <c r="K14" s="5">
        <v>4</v>
      </c>
      <c r="L14" s="5">
        <v>103</v>
      </c>
      <c r="M14" s="5">
        <v>3</v>
      </c>
      <c r="N14" s="5">
        <v>4</v>
      </c>
      <c r="O14" s="5">
        <v>133</v>
      </c>
      <c r="P14" s="5">
        <v>7</v>
      </c>
      <c r="Q14" s="5">
        <f t="shared" si="0"/>
        <v>374</v>
      </c>
      <c r="R14" s="5">
        <f t="shared" si="1"/>
        <v>31.166666666666668</v>
      </c>
      <c r="S14" s="5">
        <f t="shared" si="2"/>
        <v>49.217205663602371</v>
      </c>
      <c r="T14" s="10" t="str">
        <f t="shared" si="6"/>
        <v>No</v>
      </c>
      <c r="U14" s="36">
        <f t="shared" si="3"/>
        <v>1882155</v>
      </c>
      <c r="V14" s="9">
        <f t="shared" si="4"/>
        <v>3.3539660398275259E-2</v>
      </c>
      <c r="W14" s="8">
        <f t="shared" si="7"/>
        <v>0.46130101656985617</v>
      </c>
      <c r="X14" s="7" t="str">
        <f t="shared" si="5"/>
        <v>A</v>
      </c>
      <c r="Y14" s="6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</row>
    <row r="15" spans="1:45" x14ac:dyDescent="0.35">
      <c r="A15" s="5">
        <v>20053</v>
      </c>
      <c r="B15" s="36">
        <v>3242</v>
      </c>
      <c r="C15" s="36">
        <v>4280</v>
      </c>
      <c r="D15" s="1">
        <v>0.6</v>
      </c>
      <c r="E15" s="5">
        <v>0</v>
      </c>
      <c r="F15" s="5">
        <v>10</v>
      </c>
      <c r="G15" s="5">
        <v>130</v>
      </c>
      <c r="H15" s="5">
        <v>5</v>
      </c>
      <c r="I15" s="5">
        <v>5</v>
      </c>
      <c r="J15" s="5">
        <v>150</v>
      </c>
      <c r="K15" s="5">
        <v>0</v>
      </c>
      <c r="L15" s="5">
        <v>0</v>
      </c>
      <c r="M15" s="5">
        <v>135</v>
      </c>
      <c r="N15" s="5">
        <v>0</v>
      </c>
      <c r="O15" s="5">
        <v>4</v>
      </c>
      <c r="P15" s="5">
        <v>0</v>
      </c>
      <c r="Q15" s="5">
        <f t="shared" si="0"/>
        <v>439</v>
      </c>
      <c r="R15" s="5">
        <f t="shared" si="1"/>
        <v>36.583333333333336</v>
      </c>
      <c r="S15" s="5">
        <f t="shared" si="2"/>
        <v>61.593178980871713</v>
      </c>
      <c r="T15" s="10" t="str">
        <f t="shared" si="6"/>
        <v>No</v>
      </c>
      <c r="U15" s="36">
        <f t="shared" si="3"/>
        <v>1878920</v>
      </c>
      <c r="V15" s="9">
        <f t="shared" si="4"/>
        <v>3.3482013285583465E-2</v>
      </c>
      <c r="W15" s="8">
        <f t="shared" si="7"/>
        <v>0.49478302985543965</v>
      </c>
      <c r="X15" s="7" t="str">
        <f t="shared" si="5"/>
        <v>A</v>
      </c>
      <c r="Y15" s="6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</row>
    <row r="16" spans="1:45" x14ac:dyDescent="0.35">
      <c r="A16" s="5">
        <v>41005</v>
      </c>
      <c r="B16" s="36">
        <v>3601</v>
      </c>
      <c r="C16" s="36">
        <v>4969.5</v>
      </c>
      <c r="D16" s="1">
        <v>1.8</v>
      </c>
      <c r="E16" s="5">
        <v>0</v>
      </c>
      <c r="F16" s="5">
        <v>0</v>
      </c>
      <c r="G16" s="5">
        <v>123</v>
      </c>
      <c r="H16" s="5">
        <v>0</v>
      </c>
      <c r="I16" s="5">
        <v>4</v>
      </c>
      <c r="J16" s="5">
        <v>0</v>
      </c>
      <c r="K16" s="5">
        <v>0</v>
      </c>
      <c r="L16" s="5">
        <v>145</v>
      </c>
      <c r="M16" s="5">
        <v>0</v>
      </c>
      <c r="N16" s="5">
        <v>2</v>
      </c>
      <c r="O16" s="5">
        <v>101</v>
      </c>
      <c r="P16" s="5">
        <v>0</v>
      </c>
      <c r="Q16" s="5">
        <f t="shared" si="0"/>
        <v>375</v>
      </c>
      <c r="R16" s="5">
        <f t="shared" si="1"/>
        <v>31.25</v>
      </c>
      <c r="S16" s="5">
        <f t="shared" si="2"/>
        <v>56.129922339320778</v>
      </c>
      <c r="T16" s="10" t="str">
        <f t="shared" si="6"/>
        <v>No</v>
      </c>
      <c r="U16" s="36">
        <f t="shared" si="3"/>
        <v>1863562.5</v>
      </c>
      <c r="V16" s="9">
        <f t="shared" si="4"/>
        <v>3.3208345423708908E-2</v>
      </c>
      <c r="W16" s="8">
        <f t="shared" si="7"/>
        <v>0.52799137527914852</v>
      </c>
      <c r="X16" s="7" t="str">
        <f t="shared" si="5"/>
        <v>A</v>
      </c>
      <c r="Y16" s="6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</row>
    <row r="17" spans="1:45" x14ac:dyDescent="0.35">
      <c r="A17" s="5">
        <v>29450</v>
      </c>
      <c r="B17" s="36">
        <v>3906</v>
      </c>
      <c r="C17" s="36">
        <v>5116.5</v>
      </c>
      <c r="D17" s="1">
        <v>1.4</v>
      </c>
      <c r="E17" s="5">
        <v>0</v>
      </c>
      <c r="F17" s="5">
        <v>3</v>
      </c>
      <c r="G17" s="5">
        <v>154</v>
      </c>
      <c r="H17" s="5">
        <v>189</v>
      </c>
      <c r="I17" s="5">
        <v>8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f t="shared" si="0"/>
        <v>354</v>
      </c>
      <c r="R17" s="5">
        <f t="shared" si="1"/>
        <v>29.5</v>
      </c>
      <c r="S17" s="5">
        <f t="shared" si="2"/>
        <v>66.787995655180154</v>
      </c>
      <c r="T17" s="10" t="str">
        <f t="shared" si="6"/>
        <v>No</v>
      </c>
      <c r="U17" s="36">
        <f t="shared" si="3"/>
        <v>1811241</v>
      </c>
      <c r="V17" s="9">
        <f t="shared" si="4"/>
        <v>3.2275985792579502E-2</v>
      </c>
      <c r="W17" s="8">
        <f t="shared" si="7"/>
        <v>0.56026736107172803</v>
      </c>
      <c r="X17" s="7" t="str">
        <f t="shared" si="5"/>
        <v>A</v>
      </c>
      <c r="Y17" s="6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</row>
    <row r="18" spans="1:45" x14ac:dyDescent="0.35">
      <c r="A18" s="5">
        <v>33857</v>
      </c>
      <c r="B18" s="36">
        <v>3480</v>
      </c>
      <c r="C18" s="36">
        <v>5046</v>
      </c>
      <c r="D18" s="1">
        <v>1.6</v>
      </c>
      <c r="E18" s="5">
        <v>0</v>
      </c>
      <c r="F18" s="5">
        <v>0</v>
      </c>
      <c r="G18" s="5">
        <v>87</v>
      </c>
      <c r="H18" s="5">
        <v>1</v>
      </c>
      <c r="I18" s="5">
        <v>1</v>
      </c>
      <c r="J18" s="5">
        <v>0</v>
      </c>
      <c r="K18" s="5">
        <v>0</v>
      </c>
      <c r="L18" s="5">
        <v>99</v>
      </c>
      <c r="M18" s="5">
        <v>0</v>
      </c>
      <c r="N18" s="5">
        <v>0</v>
      </c>
      <c r="O18" s="5">
        <v>123</v>
      </c>
      <c r="P18" s="5">
        <v>0</v>
      </c>
      <c r="Q18" s="5">
        <f t="shared" si="0"/>
        <v>311</v>
      </c>
      <c r="R18" s="5">
        <f t="shared" si="1"/>
        <v>25.916666666666668</v>
      </c>
      <c r="S18" s="5">
        <f t="shared" si="2"/>
        <v>47.13705034419862</v>
      </c>
      <c r="T18" s="10" t="str">
        <f t="shared" si="6"/>
        <v>No</v>
      </c>
      <c r="U18" s="36">
        <f t="shared" si="3"/>
        <v>1569306</v>
      </c>
      <c r="V18" s="9">
        <f t="shared" si="4"/>
        <v>2.7964748015426866E-2</v>
      </c>
      <c r="W18" s="8">
        <f t="shared" si="7"/>
        <v>0.58823210908715495</v>
      </c>
      <c r="X18" s="7" t="str">
        <f t="shared" si="5"/>
        <v>A</v>
      </c>
      <c r="Y18" s="6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</row>
    <row r="19" spans="1:45" x14ac:dyDescent="0.35">
      <c r="A19" s="5">
        <v>22170</v>
      </c>
      <c r="B19" s="36">
        <v>899</v>
      </c>
      <c r="C19" s="36">
        <v>1250</v>
      </c>
      <c r="D19" s="1">
        <v>1.7</v>
      </c>
      <c r="E19" s="5">
        <v>0</v>
      </c>
      <c r="F19" s="5">
        <v>0</v>
      </c>
      <c r="G19" s="5">
        <v>5</v>
      </c>
      <c r="H19" s="5">
        <v>23</v>
      </c>
      <c r="I19" s="5">
        <v>678</v>
      </c>
      <c r="J19" s="5">
        <v>450</v>
      </c>
      <c r="K19" s="5">
        <v>34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f t="shared" si="0"/>
        <v>1190</v>
      </c>
      <c r="R19" s="5">
        <f t="shared" si="1"/>
        <v>99.166666666666671</v>
      </c>
      <c r="S19" s="5">
        <f t="shared" si="2"/>
        <v>222.76887057434595</v>
      </c>
      <c r="T19" s="10" t="str">
        <f t="shared" si="6"/>
        <v>No</v>
      </c>
      <c r="U19" s="36">
        <f t="shared" si="3"/>
        <v>1487500</v>
      </c>
      <c r="V19" s="9">
        <f t="shared" si="4"/>
        <v>2.650697994715337E-2</v>
      </c>
      <c r="W19" s="8">
        <f t="shared" si="7"/>
        <v>0.61473908903430829</v>
      </c>
      <c r="X19" s="7" t="str">
        <f t="shared" si="5"/>
        <v>A</v>
      </c>
      <c r="Y19" s="6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</row>
    <row r="20" spans="1:45" x14ac:dyDescent="0.35">
      <c r="A20" s="5">
        <v>23193</v>
      </c>
      <c r="B20" s="36">
        <v>3203</v>
      </c>
      <c r="C20" s="36">
        <v>4260</v>
      </c>
      <c r="D20" s="1">
        <v>1</v>
      </c>
      <c r="E20" s="5">
        <v>0</v>
      </c>
      <c r="F20" s="5">
        <v>9</v>
      </c>
      <c r="G20" s="5">
        <v>99</v>
      </c>
      <c r="H20" s="5">
        <v>0</v>
      </c>
      <c r="I20" s="5">
        <v>0</v>
      </c>
      <c r="J20" s="5">
        <v>123</v>
      </c>
      <c r="K20" s="5">
        <v>0</v>
      </c>
      <c r="L20" s="5">
        <v>0</v>
      </c>
      <c r="M20" s="5">
        <v>98</v>
      </c>
      <c r="N20" s="5">
        <v>0</v>
      </c>
      <c r="O20" s="5">
        <v>2</v>
      </c>
      <c r="P20" s="5">
        <v>0</v>
      </c>
      <c r="Q20" s="5">
        <f t="shared" si="0"/>
        <v>331</v>
      </c>
      <c r="R20" s="5">
        <f t="shared" si="1"/>
        <v>27.583333333333332</v>
      </c>
      <c r="S20" s="5">
        <f t="shared" si="2"/>
        <v>48.137036078514868</v>
      </c>
      <c r="T20" s="10" t="str">
        <f t="shared" si="6"/>
        <v>No</v>
      </c>
      <c r="U20" s="36">
        <f t="shared" si="3"/>
        <v>1410060</v>
      </c>
      <c r="V20" s="9">
        <f t="shared" si="4"/>
        <v>2.5127013206240726E-2</v>
      </c>
      <c r="W20" s="8">
        <f t="shared" si="7"/>
        <v>0.63986610224054907</v>
      </c>
      <c r="X20" s="7" t="str">
        <f t="shared" si="5"/>
        <v>A</v>
      </c>
      <c r="Y20" s="6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</row>
    <row r="21" spans="1:45" x14ac:dyDescent="0.35">
      <c r="A21" s="5">
        <v>44632</v>
      </c>
      <c r="B21" s="36">
        <v>959</v>
      </c>
      <c r="C21" s="36">
        <v>1342</v>
      </c>
      <c r="D21" s="1">
        <v>0.5</v>
      </c>
      <c r="E21" s="5">
        <v>2</v>
      </c>
      <c r="F21" s="5">
        <v>2</v>
      </c>
      <c r="G21" s="5">
        <v>444</v>
      </c>
      <c r="H21" s="5">
        <v>467</v>
      </c>
      <c r="I21" s="5">
        <v>9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f t="shared" si="0"/>
        <v>924</v>
      </c>
      <c r="R21" s="5">
        <f t="shared" si="1"/>
        <v>77</v>
      </c>
      <c r="S21" s="5">
        <f t="shared" si="2"/>
        <v>176.8836289253988</v>
      </c>
      <c r="T21" s="10" t="str">
        <f t="shared" si="6"/>
        <v>No</v>
      </c>
      <c r="U21" s="36">
        <f t="shared" si="3"/>
        <v>1240008</v>
      </c>
      <c r="V21" s="9">
        <f t="shared" si="4"/>
        <v>2.2096717438863701E-2</v>
      </c>
      <c r="W21" s="8">
        <f t="shared" si="7"/>
        <v>0.66196281967941273</v>
      </c>
      <c r="X21" s="7" t="str">
        <f t="shared" si="5"/>
        <v>A</v>
      </c>
      <c r="Y21" s="6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</row>
    <row r="22" spans="1:45" x14ac:dyDescent="0.35">
      <c r="A22" s="5">
        <v>37600</v>
      </c>
      <c r="B22" s="36">
        <v>3629</v>
      </c>
      <c r="C22" s="36">
        <v>4935</v>
      </c>
      <c r="D22" s="1">
        <v>1.3</v>
      </c>
      <c r="E22" s="5">
        <v>7</v>
      </c>
      <c r="F22" s="5">
        <v>4</v>
      </c>
      <c r="G22" s="5">
        <v>46</v>
      </c>
      <c r="H22" s="5">
        <v>0</v>
      </c>
      <c r="I22" s="5">
        <v>0</v>
      </c>
      <c r="J22" s="5">
        <v>0</v>
      </c>
      <c r="K22" s="5">
        <v>0</v>
      </c>
      <c r="L22" s="5">
        <v>78</v>
      </c>
      <c r="M22" s="5">
        <v>0</v>
      </c>
      <c r="N22" s="5">
        <v>0</v>
      </c>
      <c r="O22" s="5">
        <v>99</v>
      </c>
      <c r="P22" s="5">
        <v>0</v>
      </c>
      <c r="Q22" s="5">
        <f t="shared" si="0"/>
        <v>234</v>
      </c>
      <c r="R22" s="5">
        <f t="shared" si="1"/>
        <v>19.5</v>
      </c>
      <c r="S22" s="5">
        <f t="shared" si="2"/>
        <v>35.036344765763658</v>
      </c>
      <c r="T22" s="10" t="str">
        <f t="shared" si="6"/>
        <v>No</v>
      </c>
      <c r="U22" s="36">
        <f t="shared" si="3"/>
        <v>1154790</v>
      </c>
      <c r="V22" s="9">
        <f t="shared" si="4"/>
        <v>2.0578148150032428E-2</v>
      </c>
      <c r="W22" s="8">
        <f t="shared" si="7"/>
        <v>0.68254096782944518</v>
      </c>
      <c r="X22" s="7" t="str">
        <f t="shared" si="5"/>
        <v>A</v>
      </c>
      <c r="Y22" s="6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</row>
    <row r="23" spans="1:45" x14ac:dyDescent="0.35">
      <c r="A23" s="5">
        <v>26867</v>
      </c>
      <c r="B23" s="36">
        <v>3361</v>
      </c>
      <c r="C23" s="36">
        <v>4941</v>
      </c>
      <c r="D23" s="1">
        <v>1.8</v>
      </c>
      <c r="E23" s="5">
        <v>4</v>
      </c>
      <c r="F23" s="5">
        <v>1</v>
      </c>
      <c r="G23" s="5">
        <v>67</v>
      </c>
      <c r="H23" s="5">
        <v>0</v>
      </c>
      <c r="I23" s="5">
        <v>1</v>
      </c>
      <c r="J23" s="5">
        <v>1</v>
      </c>
      <c r="K23" s="5">
        <v>0</v>
      </c>
      <c r="L23" s="5">
        <v>88</v>
      </c>
      <c r="M23" s="5">
        <v>4</v>
      </c>
      <c r="N23" s="5">
        <v>3</v>
      </c>
      <c r="O23" s="5">
        <v>49</v>
      </c>
      <c r="P23" s="5">
        <v>3</v>
      </c>
      <c r="Q23" s="5">
        <f t="shared" si="0"/>
        <v>221</v>
      </c>
      <c r="R23" s="5">
        <f t="shared" si="1"/>
        <v>18.416666666666668</v>
      </c>
      <c r="S23" s="5">
        <f t="shared" si="2"/>
        <v>31.067253538480713</v>
      </c>
      <c r="T23" s="10" t="str">
        <f t="shared" si="6"/>
        <v>No</v>
      </c>
      <c r="U23" s="36">
        <f t="shared" si="3"/>
        <v>1091961</v>
      </c>
      <c r="V23" s="9">
        <f t="shared" si="4"/>
        <v>1.9458546776520026E-2</v>
      </c>
      <c r="W23" s="8">
        <f t="shared" si="7"/>
        <v>0.70199951460596521</v>
      </c>
      <c r="X23" s="7" t="str">
        <f t="shared" si="5"/>
        <v>A</v>
      </c>
      <c r="Y23" s="6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</row>
    <row r="24" spans="1:45" x14ac:dyDescent="0.35">
      <c r="A24" s="5">
        <v>22169</v>
      </c>
      <c r="B24" s="36">
        <v>797</v>
      </c>
      <c r="C24" s="36">
        <v>1060</v>
      </c>
      <c r="D24" s="1">
        <v>0.4</v>
      </c>
      <c r="E24" s="5">
        <v>103</v>
      </c>
      <c r="F24" s="5">
        <v>87</v>
      </c>
      <c r="G24" s="5">
        <v>99</v>
      </c>
      <c r="H24" s="5">
        <v>102</v>
      </c>
      <c r="I24" s="5">
        <v>80</v>
      </c>
      <c r="J24" s="5">
        <v>70</v>
      </c>
      <c r="K24" s="5">
        <v>60</v>
      </c>
      <c r="L24" s="5">
        <v>78</v>
      </c>
      <c r="M24" s="5">
        <v>89</v>
      </c>
      <c r="N24" s="5">
        <v>67</v>
      </c>
      <c r="O24" s="5">
        <v>76</v>
      </c>
      <c r="P24" s="5">
        <v>85</v>
      </c>
      <c r="Q24" s="5">
        <f t="shared" si="0"/>
        <v>996</v>
      </c>
      <c r="R24" s="5">
        <f t="shared" si="1"/>
        <v>83</v>
      </c>
      <c r="S24" s="5">
        <f t="shared" si="2"/>
        <v>13.849844108082292</v>
      </c>
      <c r="T24" s="10" t="str">
        <f t="shared" si="6"/>
        <v>Yes</v>
      </c>
      <c r="U24" s="36">
        <f t="shared" si="3"/>
        <v>1055760</v>
      </c>
      <c r="V24" s="9">
        <f t="shared" si="4"/>
        <v>1.881345152874396E-2</v>
      </c>
      <c r="W24" s="8">
        <f t="shared" si="7"/>
        <v>0.72081296613470913</v>
      </c>
      <c r="X24" s="7" t="str">
        <f t="shared" si="5"/>
        <v>A</v>
      </c>
      <c r="Y24" s="6"/>
      <c r="AC24" s="3"/>
      <c r="AD24" s="3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</row>
    <row r="25" spans="1:45" x14ac:dyDescent="0.35">
      <c r="A25" s="5">
        <v>20071</v>
      </c>
      <c r="B25" s="36">
        <v>895</v>
      </c>
      <c r="C25" s="36">
        <v>1190</v>
      </c>
      <c r="D25" s="1">
        <v>1.6</v>
      </c>
      <c r="E25" s="5">
        <v>50</v>
      </c>
      <c r="F25" s="5">
        <v>66</v>
      </c>
      <c r="G25" s="5">
        <v>67</v>
      </c>
      <c r="H25" s="5">
        <v>87</v>
      </c>
      <c r="I25" s="5">
        <v>86</v>
      </c>
      <c r="J25" s="5">
        <v>83</v>
      </c>
      <c r="K25" s="5">
        <v>76</v>
      </c>
      <c r="L25" s="5">
        <v>75</v>
      </c>
      <c r="M25" s="5">
        <v>54</v>
      </c>
      <c r="N25" s="5">
        <v>64</v>
      </c>
      <c r="O25" s="5">
        <v>75</v>
      </c>
      <c r="P25" s="5">
        <v>82</v>
      </c>
      <c r="Q25" s="5">
        <f t="shared" si="0"/>
        <v>865</v>
      </c>
      <c r="R25" s="5">
        <f t="shared" si="1"/>
        <v>72.083333333333329</v>
      </c>
      <c r="S25" s="5">
        <f t="shared" si="2"/>
        <v>12.094013044277375</v>
      </c>
      <c r="T25" s="10" t="str">
        <f t="shared" si="6"/>
        <v>Yes</v>
      </c>
      <c r="U25" s="36">
        <f t="shared" si="3"/>
        <v>1029350</v>
      </c>
      <c r="V25" s="9">
        <f t="shared" si="4"/>
        <v>1.8342830123430132E-2</v>
      </c>
      <c r="W25" s="8">
        <f t="shared" si="7"/>
        <v>0.73915579625813921</v>
      </c>
      <c r="X25" s="7" t="str">
        <f t="shared" si="5"/>
        <v>A</v>
      </c>
      <c r="Y25" s="6"/>
      <c r="AC25" s="3"/>
      <c r="AD25" s="3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</row>
    <row r="26" spans="1:45" x14ac:dyDescent="0.35">
      <c r="A26" s="5">
        <v>33854</v>
      </c>
      <c r="B26" s="36">
        <v>3489</v>
      </c>
      <c r="C26" s="36">
        <v>4920</v>
      </c>
      <c r="D26" s="1">
        <v>1.2</v>
      </c>
      <c r="E26" s="5">
        <v>1</v>
      </c>
      <c r="F26" s="5">
        <v>1</v>
      </c>
      <c r="G26" s="5">
        <v>55</v>
      </c>
      <c r="H26" s="5">
        <v>0</v>
      </c>
      <c r="I26" s="5">
        <v>3</v>
      </c>
      <c r="J26" s="5">
        <v>0</v>
      </c>
      <c r="K26" s="5">
        <v>0</v>
      </c>
      <c r="L26" s="5">
        <v>66</v>
      </c>
      <c r="M26" s="5">
        <v>0</v>
      </c>
      <c r="N26" s="5">
        <v>0</v>
      </c>
      <c r="O26" s="5">
        <v>77</v>
      </c>
      <c r="P26" s="5">
        <v>0</v>
      </c>
      <c r="Q26" s="5">
        <f t="shared" si="0"/>
        <v>203</v>
      </c>
      <c r="R26" s="5">
        <f t="shared" si="1"/>
        <v>16.916666666666668</v>
      </c>
      <c r="S26" s="5">
        <f t="shared" si="2"/>
        <v>29.980170214003223</v>
      </c>
      <c r="T26" s="10" t="str">
        <f t="shared" si="6"/>
        <v>No</v>
      </c>
      <c r="U26" s="36">
        <f t="shared" si="3"/>
        <v>998760</v>
      </c>
      <c r="V26" s="9">
        <f t="shared" si="4"/>
        <v>1.7797721876987495E-2</v>
      </c>
      <c r="W26" s="8">
        <f t="shared" si="7"/>
        <v>0.75695351813512668</v>
      </c>
      <c r="X26" s="7" t="str">
        <f t="shared" si="5"/>
        <v>A</v>
      </c>
      <c r="Y26" s="6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</row>
    <row r="27" spans="1:45" x14ac:dyDescent="0.35">
      <c r="A27" s="5">
        <v>29060</v>
      </c>
      <c r="B27" s="36">
        <v>3761</v>
      </c>
      <c r="C27" s="36">
        <v>5077.5</v>
      </c>
      <c r="D27" s="1">
        <v>0.3</v>
      </c>
      <c r="E27" s="5">
        <v>0</v>
      </c>
      <c r="F27" s="5">
        <v>0</v>
      </c>
      <c r="G27" s="5">
        <v>89</v>
      </c>
      <c r="H27" s="5">
        <v>99</v>
      </c>
      <c r="I27" s="5">
        <v>3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f t="shared" si="0"/>
        <v>191</v>
      </c>
      <c r="R27" s="5">
        <f t="shared" si="1"/>
        <v>15.916666666666666</v>
      </c>
      <c r="S27" s="5">
        <f t="shared" si="2"/>
        <v>36.545011681320872</v>
      </c>
      <c r="T27" s="10" t="str">
        <f t="shared" si="6"/>
        <v>No</v>
      </c>
      <c r="U27" s="36">
        <f t="shared" si="3"/>
        <v>969802.5</v>
      </c>
      <c r="V27" s="9">
        <f t="shared" si="4"/>
        <v>1.7281704484167531E-2</v>
      </c>
      <c r="W27" s="8">
        <f t="shared" si="7"/>
        <v>0.77423522261929423</v>
      </c>
      <c r="X27" s="7" t="str">
        <f t="shared" si="5"/>
        <v>A</v>
      </c>
      <c r="Y27" s="6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</row>
    <row r="28" spans="1:45" x14ac:dyDescent="0.35">
      <c r="A28" s="5">
        <v>20072</v>
      </c>
      <c r="B28" s="36">
        <v>870</v>
      </c>
      <c r="C28" s="36">
        <v>1140</v>
      </c>
      <c r="D28" s="1">
        <v>2</v>
      </c>
      <c r="E28" s="5">
        <v>61</v>
      </c>
      <c r="F28" s="5">
        <v>76</v>
      </c>
      <c r="G28" s="5">
        <v>56</v>
      </c>
      <c r="H28" s="5">
        <v>87</v>
      </c>
      <c r="I28" s="5">
        <v>56</v>
      </c>
      <c r="J28" s="5">
        <v>76</v>
      </c>
      <c r="K28" s="5">
        <v>48</v>
      </c>
      <c r="L28" s="5">
        <v>69</v>
      </c>
      <c r="M28" s="5">
        <v>70</v>
      </c>
      <c r="N28" s="5">
        <v>80</v>
      </c>
      <c r="O28" s="5">
        <v>98</v>
      </c>
      <c r="P28" s="5">
        <v>65</v>
      </c>
      <c r="Q28" s="5">
        <f t="shared" si="0"/>
        <v>842</v>
      </c>
      <c r="R28" s="5">
        <f t="shared" si="1"/>
        <v>70.166666666666671</v>
      </c>
      <c r="S28" s="5">
        <f t="shared" si="2"/>
        <v>14.230781830776245</v>
      </c>
      <c r="T28" s="10" t="str">
        <f t="shared" si="6"/>
        <v>Yes</v>
      </c>
      <c r="U28" s="36">
        <f t="shared" si="3"/>
        <v>959880</v>
      </c>
      <c r="V28" s="9">
        <f t="shared" si="4"/>
        <v>1.7104887335578873E-2</v>
      </c>
      <c r="W28" s="8">
        <f t="shared" si="7"/>
        <v>0.79134010995487314</v>
      </c>
      <c r="X28" s="7" t="str">
        <f t="shared" si="5"/>
        <v>A</v>
      </c>
      <c r="Y28" s="6"/>
      <c r="AC28" s="3"/>
      <c r="AD28" s="3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</row>
    <row r="29" spans="1:45" x14ac:dyDescent="0.35">
      <c r="A29" s="5">
        <v>29990</v>
      </c>
      <c r="B29" s="36">
        <v>3469</v>
      </c>
      <c r="C29" s="36">
        <v>4995</v>
      </c>
      <c r="D29" s="1">
        <v>0.7</v>
      </c>
      <c r="E29" s="5">
        <v>1</v>
      </c>
      <c r="F29" s="5">
        <v>2</v>
      </c>
      <c r="G29" s="5">
        <v>78</v>
      </c>
      <c r="H29" s="5">
        <v>4</v>
      </c>
      <c r="I29" s="5">
        <v>2</v>
      </c>
      <c r="J29" s="5">
        <v>4</v>
      </c>
      <c r="K29" s="5">
        <v>6</v>
      </c>
      <c r="L29" s="5">
        <v>69</v>
      </c>
      <c r="M29" s="5">
        <v>4</v>
      </c>
      <c r="N29" s="5">
        <v>0</v>
      </c>
      <c r="O29" s="5">
        <v>0</v>
      </c>
      <c r="P29" s="5">
        <v>0</v>
      </c>
      <c r="Q29" s="5">
        <f t="shared" si="0"/>
        <v>170</v>
      </c>
      <c r="R29" s="5">
        <f t="shared" si="1"/>
        <v>14.166666666666666</v>
      </c>
      <c r="S29" s="5">
        <f t="shared" si="2"/>
        <v>27.846440390546192</v>
      </c>
      <c r="T29" s="10" t="str">
        <f t="shared" si="6"/>
        <v>No</v>
      </c>
      <c r="U29" s="36">
        <f t="shared" si="3"/>
        <v>849150</v>
      </c>
      <c r="V29" s="9">
        <f t="shared" si="4"/>
        <v>1.5131698838403552E-2</v>
      </c>
      <c r="W29" s="8">
        <f t="shared" si="7"/>
        <v>0.80647180879327673</v>
      </c>
      <c r="X29" s="7" t="str">
        <f t="shared" si="5"/>
        <v>B</v>
      </c>
      <c r="Y29" s="6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</row>
    <row r="30" spans="1:45" x14ac:dyDescent="0.35">
      <c r="A30" s="5">
        <v>35627</v>
      </c>
      <c r="B30" s="36">
        <v>3698</v>
      </c>
      <c r="C30" s="36">
        <v>4845</v>
      </c>
      <c r="D30" s="1">
        <v>0.8</v>
      </c>
      <c r="E30" s="5">
        <v>20</v>
      </c>
      <c r="F30" s="5">
        <v>11</v>
      </c>
      <c r="G30" s="5">
        <v>5</v>
      </c>
      <c r="H30" s="5">
        <v>21</v>
      </c>
      <c r="I30" s="5">
        <v>6</v>
      </c>
      <c r="J30" s="5">
        <v>20</v>
      </c>
      <c r="K30" s="5">
        <v>3</v>
      </c>
      <c r="L30" s="5">
        <v>20</v>
      </c>
      <c r="M30" s="5">
        <v>17</v>
      </c>
      <c r="N30" s="5">
        <v>6</v>
      </c>
      <c r="O30" s="5">
        <v>3</v>
      </c>
      <c r="P30" s="5">
        <v>15</v>
      </c>
      <c r="Q30" s="5">
        <f t="shared" si="0"/>
        <v>147</v>
      </c>
      <c r="R30" s="5">
        <f t="shared" si="1"/>
        <v>12.25</v>
      </c>
      <c r="S30" s="5">
        <f t="shared" si="2"/>
        <v>7.3252365770049304</v>
      </c>
      <c r="T30" s="10" t="str">
        <f t="shared" si="6"/>
        <v>Yes</v>
      </c>
      <c r="U30" s="36">
        <f t="shared" si="3"/>
        <v>712215</v>
      </c>
      <c r="V30" s="9">
        <f t="shared" si="4"/>
        <v>1.2691541998697032E-2</v>
      </c>
      <c r="W30" s="8">
        <f t="shared" si="7"/>
        <v>0.81916335079197378</v>
      </c>
      <c r="X30" s="7" t="str">
        <f t="shared" si="5"/>
        <v>B</v>
      </c>
      <c r="Y30" s="6"/>
      <c r="AC30" s="3"/>
      <c r="AD30" s="3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</row>
    <row r="31" spans="1:45" x14ac:dyDescent="0.35">
      <c r="A31" s="5">
        <v>20370</v>
      </c>
      <c r="B31" s="36">
        <v>874</v>
      </c>
      <c r="C31" s="36">
        <v>1250</v>
      </c>
      <c r="D31" s="1">
        <v>0.7</v>
      </c>
      <c r="E31" s="5">
        <v>0</v>
      </c>
      <c r="F31" s="5">
        <v>0</v>
      </c>
      <c r="G31" s="5">
        <v>0</v>
      </c>
      <c r="H31" s="5">
        <v>0</v>
      </c>
      <c r="I31" s="5">
        <v>256</v>
      </c>
      <c r="J31" s="5">
        <v>199</v>
      </c>
      <c r="K31" s="5">
        <v>109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f t="shared" si="0"/>
        <v>564</v>
      </c>
      <c r="R31" s="5">
        <f t="shared" si="1"/>
        <v>47</v>
      </c>
      <c r="S31" s="5">
        <f t="shared" si="2"/>
        <v>90.70932597137859</v>
      </c>
      <c r="T31" s="10" t="str">
        <f t="shared" si="6"/>
        <v>No</v>
      </c>
      <c r="U31" s="36">
        <f t="shared" si="3"/>
        <v>705000</v>
      </c>
      <c r="V31" s="9">
        <f t="shared" si="4"/>
        <v>1.2562972008566806E-2</v>
      </c>
      <c r="W31" s="8">
        <f t="shared" si="7"/>
        <v>0.8317263228005406</v>
      </c>
      <c r="X31" s="7" t="str">
        <f t="shared" si="5"/>
        <v>B</v>
      </c>
      <c r="Y31" s="6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</row>
    <row r="32" spans="1:45" x14ac:dyDescent="0.35">
      <c r="A32" s="5">
        <v>20058</v>
      </c>
      <c r="B32" s="36">
        <v>908</v>
      </c>
      <c r="C32" s="36">
        <v>1190</v>
      </c>
      <c r="D32" s="1">
        <v>0.1</v>
      </c>
      <c r="E32" s="5">
        <v>11</v>
      </c>
      <c r="F32" s="5">
        <v>44</v>
      </c>
      <c r="G32" s="5">
        <v>54</v>
      </c>
      <c r="H32" s="5">
        <v>65</v>
      </c>
      <c r="I32" s="5">
        <v>45</v>
      </c>
      <c r="J32" s="5">
        <v>35</v>
      </c>
      <c r="K32" s="5">
        <v>46</v>
      </c>
      <c r="L32" s="5">
        <v>47</v>
      </c>
      <c r="M32" s="5">
        <v>58</v>
      </c>
      <c r="N32" s="5">
        <v>76</v>
      </c>
      <c r="O32" s="5">
        <v>44</v>
      </c>
      <c r="P32" s="5">
        <v>55</v>
      </c>
      <c r="Q32" s="5">
        <f t="shared" si="0"/>
        <v>580</v>
      </c>
      <c r="R32" s="5">
        <f t="shared" si="1"/>
        <v>48.333333333333336</v>
      </c>
      <c r="S32" s="5">
        <f t="shared" si="2"/>
        <v>16.069922969399212</v>
      </c>
      <c r="T32" s="10" t="str">
        <f t="shared" si="6"/>
        <v>Yes</v>
      </c>
      <c r="U32" s="36">
        <f t="shared" si="3"/>
        <v>690200</v>
      </c>
      <c r="V32" s="9">
        <f t="shared" si="4"/>
        <v>1.2299238695479163E-2</v>
      </c>
      <c r="W32" s="8">
        <f t="shared" si="7"/>
        <v>0.84402556149601971</v>
      </c>
      <c r="X32" s="7" t="str">
        <f t="shared" si="5"/>
        <v>B</v>
      </c>
      <c r="Y32" s="6"/>
      <c r="AC32" s="3"/>
      <c r="AD32" s="3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</row>
    <row r="33" spans="1:45" x14ac:dyDescent="0.35">
      <c r="A33" s="5">
        <v>49813</v>
      </c>
      <c r="B33" s="36">
        <v>3452</v>
      </c>
      <c r="C33" s="36">
        <v>4867.5</v>
      </c>
      <c r="D33" s="1">
        <v>0.2</v>
      </c>
      <c r="E33" s="5">
        <v>14</v>
      </c>
      <c r="F33" s="5">
        <v>7</v>
      </c>
      <c r="G33" s="5">
        <v>12</v>
      </c>
      <c r="H33" s="5">
        <v>15</v>
      </c>
      <c r="I33" s="5">
        <v>12</v>
      </c>
      <c r="J33" s="5">
        <v>11</v>
      </c>
      <c r="K33" s="5">
        <v>4</v>
      </c>
      <c r="L33" s="5">
        <v>14</v>
      </c>
      <c r="M33" s="5">
        <v>14</v>
      </c>
      <c r="N33" s="5">
        <v>13</v>
      </c>
      <c r="O33" s="5">
        <v>5</v>
      </c>
      <c r="P33" s="5">
        <v>12</v>
      </c>
      <c r="Q33" s="5">
        <f t="shared" si="0"/>
        <v>133</v>
      </c>
      <c r="R33" s="5">
        <f t="shared" si="1"/>
        <v>11.083333333333334</v>
      </c>
      <c r="S33" s="5">
        <f t="shared" si="2"/>
        <v>3.7040109300185624</v>
      </c>
      <c r="T33" s="10" t="str">
        <f t="shared" si="6"/>
        <v>Yes</v>
      </c>
      <c r="U33" s="36">
        <f t="shared" si="3"/>
        <v>647377.5</v>
      </c>
      <c r="V33" s="9">
        <f t="shared" si="4"/>
        <v>1.1536149519824054E-2</v>
      </c>
      <c r="W33" s="8">
        <f t="shared" si="7"/>
        <v>0.85556171101584377</v>
      </c>
      <c r="X33" s="7" t="str">
        <f t="shared" si="5"/>
        <v>B</v>
      </c>
      <c r="Y33" s="6"/>
      <c r="AC33" s="3"/>
      <c r="AD33" s="3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</row>
    <row r="34" spans="1:45" x14ac:dyDescent="0.35">
      <c r="A34" s="5">
        <v>20597</v>
      </c>
      <c r="B34" s="36">
        <v>776</v>
      </c>
      <c r="C34" s="36">
        <v>1040</v>
      </c>
      <c r="D34" s="1">
        <v>1.4</v>
      </c>
      <c r="E34" s="5">
        <v>64</v>
      </c>
      <c r="F34" s="5">
        <v>34</v>
      </c>
      <c r="G34" s="5">
        <v>56</v>
      </c>
      <c r="H34" s="5">
        <v>65</v>
      </c>
      <c r="I34" s="5">
        <v>63</v>
      </c>
      <c r="J34" s="5">
        <v>55</v>
      </c>
      <c r="K34" s="5">
        <v>63</v>
      </c>
      <c r="L34" s="5">
        <v>35</v>
      </c>
      <c r="M34" s="5">
        <v>54</v>
      </c>
      <c r="N34" s="5">
        <v>44</v>
      </c>
      <c r="O34" s="5">
        <v>30</v>
      </c>
      <c r="P34" s="5">
        <v>54</v>
      </c>
      <c r="Q34" s="5">
        <f t="shared" si="0"/>
        <v>617</v>
      </c>
      <c r="R34" s="5">
        <f t="shared" si="1"/>
        <v>51.416666666666664</v>
      </c>
      <c r="S34" s="5">
        <f t="shared" si="2"/>
        <v>12.594792093511826</v>
      </c>
      <c r="T34" s="10" t="str">
        <f t="shared" si="6"/>
        <v>Yes</v>
      </c>
      <c r="U34" s="36">
        <f t="shared" si="3"/>
        <v>641680</v>
      </c>
      <c r="V34" s="9">
        <f t="shared" si="4"/>
        <v>1.1434621104194537E-2</v>
      </c>
      <c r="W34" s="8">
        <f t="shared" si="7"/>
        <v>0.86699633212003835</v>
      </c>
      <c r="X34" s="7" t="str">
        <f t="shared" si="5"/>
        <v>B</v>
      </c>
      <c r="Y34" s="6"/>
      <c r="AC34" s="3"/>
      <c r="AD34" s="3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</row>
    <row r="35" spans="1:45" x14ac:dyDescent="0.35">
      <c r="A35" s="5">
        <v>29095</v>
      </c>
      <c r="B35" s="36">
        <v>3154</v>
      </c>
      <c r="C35" s="36">
        <v>4668</v>
      </c>
      <c r="D35" s="1">
        <v>0.8</v>
      </c>
      <c r="E35" s="5">
        <v>13</v>
      </c>
      <c r="F35" s="5">
        <v>7</v>
      </c>
      <c r="G35" s="5">
        <v>6</v>
      </c>
      <c r="H35" s="5">
        <v>10</v>
      </c>
      <c r="I35" s="5">
        <v>12</v>
      </c>
      <c r="J35" s="5">
        <v>12</v>
      </c>
      <c r="K35" s="5">
        <v>8</v>
      </c>
      <c r="L35" s="5">
        <v>8</v>
      </c>
      <c r="M35" s="5">
        <v>12</v>
      </c>
      <c r="N35" s="5">
        <v>7</v>
      </c>
      <c r="O35" s="5">
        <v>11</v>
      </c>
      <c r="P35" s="5">
        <v>13</v>
      </c>
      <c r="Q35" s="5">
        <f t="shared" si="0"/>
        <v>119</v>
      </c>
      <c r="R35" s="5">
        <f t="shared" si="1"/>
        <v>9.9166666666666661</v>
      </c>
      <c r="S35" s="5">
        <f t="shared" si="2"/>
        <v>2.5746432527221876</v>
      </c>
      <c r="T35" s="10" t="str">
        <f t="shared" si="6"/>
        <v>Yes</v>
      </c>
      <c r="U35" s="36">
        <f t="shared" si="3"/>
        <v>555492</v>
      </c>
      <c r="V35" s="9">
        <f t="shared" si="4"/>
        <v>9.8987665914649532E-3</v>
      </c>
      <c r="W35" s="8">
        <f t="shared" si="7"/>
        <v>0.87689509871150328</v>
      </c>
      <c r="X35" s="7" t="str">
        <f t="shared" si="5"/>
        <v>B</v>
      </c>
      <c r="Y35" s="6"/>
      <c r="AC35" s="3"/>
      <c r="AD35" s="3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</row>
    <row r="36" spans="1:45" x14ac:dyDescent="0.35">
      <c r="A36" s="5">
        <v>20369</v>
      </c>
      <c r="B36" s="36">
        <v>768</v>
      </c>
      <c r="C36" s="36">
        <v>1060</v>
      </c>
      <c r="D36" s="1">
        <v>0.7</v>
      </c>
      <c r="E36" s="5">
        <v>26</v>
      </c>
      <c r="F36" s="5">
        <v>59</v>
      </c>
      <c r="G36" s="5">
        <v>58</v>
      </c>
      <c r="H36" s="5">
        <v>53</v>
      </c>
      <c r="I36" s="5">
        <v>57</v>
      </c>
      <c r="J36" s="5">
        <v>40</v>
      </c>
      <c r="K36" s="5">
        <v>33</v>
      </c>
      <c r="L36" s="5">
        <v>23</v>
      </c>
      <c r="M36" s="5">
        <v>32</v>
      </c>
      <c r="N36" s="5">
        <v>42</v>
      </c>
      <c r="O36" s="5">
        <v>48</v>
      </c>
      <c r="P36" s="5">
        <v>54</v>
      </c>
      <c r="Q36" s="5">
        <f t="shared" si="0"/>
        <v>525</v>
      </c>
      <c r="R36" s="5">
        <f t="shared" si="1"/>
        <v>43.75</v>
      </c>
      <c r="S36" s="5">
        <f t="shared" si="2"/>
        <v>12.920209680257445</v>
      </c>
      <c r="T36" s="10" t="str">
        <f t="shared" si="6"/>
        <v>Yes</v>
      </c>
      <c r="U36" s="36">
        <f t="shared" si="3"/>
        <v>556500</v>
      </c>
      <c r="V36" s="9">
        <f t="shared" si="4"/>
        <v>9.9167289684644368E-3</v>
      </c>
      <c r="W36" s="8">
        <f t="shared" si="7"/>
        <v>0.88681182767996769</v>
      </c>
      <c r="X36" s="7" t="str">
        <f t="shared" si="5"/>
        <v>B</v>
      </c>
      <c r="Y36" s="6"/>
      <c r="AC36" s="3"/>
      <c r="AD36" s="3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</row>
    <row r="37" spans="1:45" x14ac:dyDescent="0.35">
      <c r="A37" s="5">
        <v>20491</v>
      </c>
      <c r="B37" s="36">
        <v>312</v>
      </c>
      <c r="C37" s="36">
        <v>434</v>
      </c>
      <c r="D37" s="1">
        <v>0.2</v>
      </c>
      <c r="E37" s="5">
        <v>3</v>
      </c>
      <c r="F37" s="5">
        <v>17</v>
      </c>
      <c r="G37" s="5">
        <v>389</v>
      </c>
      <c r="H37" s="5">
        <v>1</v>
      </c>
      <c r="I37" s="5">
        <v>5</v>
      </c>
      <c r="J37" s="5">
        <v>456</v>
      </c>
      <c r="K37" s="5">
        <v>16</v>
      </c>
      <c r="L37" s="5">
        <v>0</v>
      </c>
      <c r="M37" s="5">
        <v>356</v>
      </c>
      <c r="N37" s="5">
        <v>0</v>
      </c>
      <c r="O37" s="5">
        <v>1</v>
      </c>
      <c r="P37" s="5">
        <v>3</v>
      </c>
      <c r="Q37" s="5">
        <f t="shared" si="0"/>
        <v>1247</v>
      </c>
      <c r="R37" s="5">
        <f t="shared" si="1"/>
        <v>103.91666666666667</v>
      </c>
      <c r="S37" s="5">
        <f t="shared" si="2"/>
        <v>180.15117809688886</v>
      </c>
      <c r="T37" s="10" t="str">
        <f t="shared" si="6"/>
        <v>No</v>
      </c>
      <c r="U37" s="36">
        <f t="shared" si="3"/>
        <v>541198</v>
      </c>
      <c r="V37" s="9">
        <f t="shared" si="4"/>
        <v>9.6440501065139551E-3</v>
      </c>
      <c r="W37" s="8">
        <f t="shared" si="7"/>
        <v>0.89645587778648161</v>
      </c>
      <c r="X37" s="7" t="str">
        <f t="shared" si="5"/>
        <v>B</v>
      </c>
      <c r="Y37" s="6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</row>
    <row r="38" spans="1:45" x14ac:dyDescent="0.35">
      <c r="A38" s="5">
        <v>26657</v>
      </c>
      <c r="B38" s="36">
        <v>3271</v>
      </c>
      <c r="C38" s="36">
        <v>4645.5</v>
      </c>
      <c r="D38" s="1">
        <v>0.6</v>
      </c>
      <c r="E38" s="5">
        <v>8</v>
      </c>
      <c r="F38" s="5">
        <v>2</v>
      </c>
      <c r="G38" s="5">
        <v>6</v>
      </c>
      <c r="H38" s="5">
        <v>13</v>
      </c>
      <c r="I38" s="5">
        <v>6</v>
      </c>
      <c r="J38" s="5">
        <v>11</v>
      </c>
      <c r="K38" s="5">
        <v>12</v>
      </c>
      <c r="L38" s="5">
        <v>11</v>
      </c>
      <c r="M38" s="5">
        <v>13</v>
      </c>
      <c r="N38" s="5">
        <v>6</v>
      </c>
      <c r="O38" s="5">
        <v>14</v>
      </c>
      <c r="P38" s="5">
        <v>14</v>
      </c>
      <c r="Q38" s="5">
        <f t="shared" ref="Q38:Q64" si="8">SUM(E38:P38)</f>
        <v>116</v>
      </c>
      <c r="R38" s="5">
        <f t="shared" ref="R38:R64" si="9">AVERAGE(E38:P38)</f>
        <v>9.6666666666666661</v>
      </c>
      <c r="S38" s="5">
        <f t="shared" ref="S38:S64" si="10">STDEV(E38:P38)</f>
        <v>3.9389277113386485</v>
      </c>
      <c r="T38" s="10" t="str">
        <f t="shared" si="6"/>
        <v>Yes</v>
      </c>
      <c r="U38" s="36">
        <f t="shared" ref="U38:U64" si="11">Q38*C38</f>
        <v>538878</v>
      </c>
      <c r="V38" s="9">
        <f t="shared" ref="V38:V64" si="12">U38/$U$66</f>
        <v>9.6027081277056218E-3</v>
      </c>
      <c r="W38" s="8">
        <f t="shared" si="7"/>
        <v>0.9060585859141872</v>
      </c>
      <c r="X38" s="7" t="str">
        <f t="shared" ref="X38:X64" si="13">IF(W38&lt;=0.8,"A",IF(W38&lt;=0.95,"B","C"))</f>
        <v>B</v>
      </c>
      <c r="Y38" s="6"/>
      <c r="AC38" s="3"/>
      <c r="AD38" s="3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</row>
    <row r="39" spans="1:45" x14ac:dyDescent="0.35">
      <c r="A39" s="5">
        <v>27430</v>
      </c>
      <c r="B39" s="36">
        <v>3342</v>
      </c>
      <c r="C39" s="36">
        <v>4779</v>
      </c>
      <c r="D39" s="1">
        <v>0.5</v>
      </c>
      <c r="E39" s="5">
        <v>13</v>
      </c>
      <c r="F39" s="5">
        <v>4</v>
      </c>
      <c r="G39" s="5">
        <v>14</v>
      </c>
      <c r="H39" s="5">
        <v>12</v>
      </c>
      <c r="I39" s="5">
        <v>9</v>
      </c>
      <c r="J39" s="5">
        <v>7</v>
      </c>
      <c r="K39" s="5">
        <v>3</v>
      </c>
      <c r="L39" s="5">
        <v>8</v>
      </c>
      <c r="M39" s="5">
        <v>15</v>
      </c>
      <c r="N39" s="5">
        <v>10</v>
      </c>
      <c r="O39" s="5">
        <v>5</v>
      </c>
      <c r="P39" s="5">
        <v>4</v>
      </c>
      <c r="Q39" s="5">
        <f t="shared" si="8"/>
        <v>104</v>
      </c>
      <c r="R39" s="5">
        <f t="shared" si="9"/>
        <v>8.6666666666666661</v>
      </c>
      <c r="S39" s="5">
        <f t="shared" si="10"/>
        <v>4.1851106932973128</v>
      </c>
      <c r="T39" s="10" t="str">
        <f t="shared" si="6"/>
        <v>Yes</v>
      </c>
      <c r="U39" s="36">
        <f t="shared" si="11"/>
        <v>497016</v>
      </c>
      <c r="V39" s="9">
        <f t="shared" si="12"/>
        <v>8.8567348876735317E-3</v>
      </c>
      <c r="W39" s="8">
        <f t="shared" ref="W39:W64" si="14">W38+V39</f>
        <v>0.91491532080186078</v>
      </c>
      <c r="X39" s="7" t="str">
        <f t="shared" si="13"/>
        <v>B</v>
      </c>
      <c r="Y39" s="6"/>
      <c r="AC39" s="3"/>
      <c r="AD39" s="3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</row>
    <row r="40" spans="1:45" x14ac:dyDescent="0.35">
      <c r="A40" s="5">
        <v>35361</v>
      </c>
      <c r="B40" s="36">
        <v>3211</v>
      </c>
      <c r="C40" s="36">
        <v>4816.5</v>
      </c>
      <c r="D40" s="1">
        <v>1.4</v>
      </c>
      <c r="E40" s="5">
        <v>7</v>
      </c>
      <c r="F40" s="5">
        <v>7</v>
      </c>
      <c r="G40" s="5">
        <v>9</v>
      </c>
      <c r="H40" s="5">
        <v>7</v>
      </c>
      <c r="I40" s="5">
        <v>5</v>
      </c>
      <c r="J40" s="5">
        <v>7</v>
      </c>
      <c r="K40" s="5">
        <v>11</v>
      </c>
      <c r="L40" s="5">
        <v>8</v>
      </c>
      <c r="M40" s="5">
        <v>7</v>
      </c>
      <c r="N40" s="5">
        <v>13</v>
      </c>
      <c r="O40" s="5">
        <v>14</v>
      </c>
      <c r="P40" s="5">
        <v>7</v>
      </c>
      <c r="Q40" s="5">
        <f t="shared" si="8"/>
        <v>102</v>
      </c>
      <c r="R40" s="5">
        <f t="shared" si="9"/>
        <v>8.5</v>
      </c>
      <c r="S40" s="5">
        <f t="shared" si="10"/>
        <v>2.7468990781342053</v>
      </c>
      <c r="T40" s="10" t="str">
        <f t="shared" si="6"/>
        <v>Yes</v>
      </c>
      <c r="U40" s="36">
        <f t="shared" si="11"/>
        <v>491283</v>
      </c>
      <c r="V40" s="9">
        <f t="shared" si="12"/>
        <v>8.7545738684889733E-3</v>
      </c>
      <c r="W40" s="8">
        <f t="shared" si="14"/>
        <v>0.92366989467034977</v>
      </c>
      <c r="X40" s="7" t="str">
        <f t="shared" si="13"/>
        <v>B</v>
      </c>
      <c r="Y40" s="6"/>
      <c r="AC40" s="3"/>
      <c r="AD40" s="3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</row>
    <row r="41" spans="1:45" x14ac:dyDescent="0.35">
      <c r="A41" s="5">
        <v>28900</v>
      </c>
      <c r="B41" s="36">
        <v>3166</v>
      </c>
      <c r="C41" s="36">
        <v>4717.5</v>
      </c>
      <c r="D41" s="1">
        <v>0.4</v>
      </c>
      <c r="E41" s="5">
        <v>2</v>
      </c>
      <c r="F41" s="5">
        <v>13</v>
      </c>
      <c r="G41" s="5">
        <v>13</v>
      </c>
      <c r="H41" s="5">
        <v>6</v>
      </c>
      <c r="I41" s="5">
        <v>4</v>
      </c>
      <c r="J41" s="5">
        <v>4</v>
      </c>
      <c r="K41" s="5">
        <v>8</v>
      </c>
      <c r="L41" s="5">
        <v>12</v>
      </c>
      <c r="M41" s="5">
        <v>5</v>
      </c>
      <c r="N41" s="5">
        <v>9</v>
      </c>
      <c r="O41" s="5">
        <v>15</v>
      </c>
      <c r="P41" s="5">
        <v>12</v>
      </c>
      <c r="Q41" s="5">
        <f t="shared" si="8"/>
        <v>103</v>
      </c>
      <c r="R41" s="5">
        <f t="shared" si="9"/>
        <v>8.5833333333333339</v>
      </c>
      <c r="S41" s="5">
        <f t="shared" si="10"/>
        <v>4.3580298579087593</v>
      </c>
      <c r="T41" s="10" t="str">
        <f t="shared" si="6"/>
        <v>Yes</v>
      </c>
      <c r="U41" s="36">
        <f t="shared" si="11"/>
        <v>485902.5</v>
      </c>
      <c r="V41" s="9">
        <f t="shared" si="12"/>
        <v>8.658694335308699E-3</v>
      </c>
      <c r="W41" s="8">
        <f t="shared" si="14"/>
        <v>0.93232858900565851</v>
      </c>
      <c r="X41" s="7" t="str">
        <f t="shared" si="13"/>
        <v>B</v>
      </c>
      <c r="Y41" s="6"/>
      <c r="AC41" s="3"/>
      <c r="AD41" s="3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</row>
    <row r="42" spans="1:45" x14ac:dyDescent="0.35">
      <c r="A42" s="5">
        <v>20256</v>
      </c>
      <c r="B42" s="36">
        <v>943</v>
      </c>
      <c r="C42" s="36">
        <v>1320</v>
      </c>
      <c r="D42" s="1">
        <v>0.3</v>
      </c>
      <c r="E42" s="5">
        <v>0</v>
      </c>
      <c r="F42" s="5">
        <v>0</v>
      </c>
      <c r="G42" s="5">
        <v>9</v>
      </c>
      <c r="H42" s="5">
        <v>8</v>
      </c>
      <c r="I42" s="5">
        <v>156</v>
      </c>
      <c r="J42" s="5">
        <v>145</v>
      </c>
      <c r="K42" s="5">
        <v>7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f t="shared" si="8"/>
        <v>325</v>
      </c>
      <c r="R42" s="5">
        <f t="shared" si="9"/>
        <v>27.083333333333332</v>
      </c>
      <c r="S42" s="5">
        <f t="shared" si="10"/>
        <v>57.802891298136998</v>
      </c>
      <c r="T42" s="10" t="str">
        <f t="shared" si="6"/>
        <v>No</v>
      </c>
      <c r="U42" s="36">
        <f t="shared" si="11"/>
        <v>429000</v>
      </c>
      <c r="V42" s="9">
        <f t="shared" si="12"/>
        <v>7.644702115851291E-3</v>
      </c>
      <c r="W42" s="8">
        <f t="shared" si="14"/>
        <v>0.93997329112150985</v>
      </c>
      <c r="X42" s="7" t="str">
        <f t="shared" si="13"/>
        <v>B</v>
      </c>
      <c r="Y42" s="6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</row>
    <row r="43" spans="1:45" x14ac:dyDescent="0.35">
      <c r="A43" s="5">
        <v>49817</v>
      </c>
      <c r="B43" s="36">
        <v>3492</v>
      </c>
      <c r="C43" s="36">
        <v>4783.5</v>
      </c>
      <c r="D43" s="1">
        <v>0.3</v>
      </c>
      <c r="E43" s="5">
        <v>7</v>
      </c>
      <c r="F43" s="5">
        <v>5</v>
      </c>
      <c r="G43" s="5">
        <v>7</v>
      </c>
      <c r="H43" s="5">
        <v>14</v>
      </c>
      <c r="I43" s="5">
        <v>3</v>
      </c>
      <c r="J43" s="5">
        <v>4</v>
      </c>
      <c r="K43" s="5">
        <v>6</v>
      </c>
      <c r="L43" s="5">
        <v>5</v>
      </c>
      <c r="M43" s="5">
        <v>4</v>
      </c>
      <c r="N43" s="5">
        <v>14</v>
      </c>
      <c r="O43" s="5">
        <v>14</v>
      </c>
      <c r="P43" s="5">
        <v>5</v>
      </c>
      <c r="Q43" s="5">
        <f t="shared" si="8"/>
        <v>88</v>
      </c>
      <c r="R43" s="5">
        <f t="shared" si="9"/>
        <v>7.333333333333333</v>
      </c>
      <c r="S43" s="5">
        <f t="shared" si="10"/>
        <v>4.1851106932973128</v>
      </c>
      <c r="T43" s="10" t="str">
        <f t="shared" si="6"/>
        <v>Yes</v>
      </c>
      <c r="U43" s="36">
        <f t="shared" si="11"/>
        <v>420948</v>
      </c>
      <c r="V43" s="9">
        <f t="shared" si="12"/>
        <v>7.5012169376768509E-3</v>
      </c>
      <c r="W43" s="8">
        <f t="shared" si="14"/>
        <v>0.94747450805918665</v>
      </c>
      <c r="X43" s="7" t="str">
        <f t="shared" si="13"/>
        <v>B</v>
      </c>
      <c r="Y43" s="6"/>
      <c r="AC43" s="3"/>
      <c r="AD43" s="3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</row>
    <row r="44" spans="1:45" x14ac:dyDescent="0.35">
      <c r="A44" s="5">
        <v>27426</v>
      </c>
      <c r="B44" s="36">
        <v>3399</v>
      </c>
      <c r="C44" s="36">
        <v>4758</v>
      </c>
      <c r="D44" s="1">
        <v>0.9</v>
      </c>
      <c r="E44" s="5">
        <v>4</v>
      </c>
      <c r="F44" s="5">
        <v>7</v>
      </c>
      <c r="G44" s="5">
        <v>9</v>
      </c>
      <c r="H44" s="5">
        <v>3</v>
      </c>
      <c r="I44" s="5">
        <v>12</v>
      </c>
      <c r="J44" s="5">
        <v>4</v>
      </c>
      <c r="K44" s="5">
        <v>14</v>
      </c>
      <c r="L44" s="5">
        <v>3</v>
      </c>
      <c r="M44" s="5">
        <v>11</v>
      </c>
      <c r="N44" s="5">
        <v>9</v>
      </c>
      <c r="O44" s="5">
        <v>4</v>
      </c>
      <c r="P44" s="5">
        <v>6</v>
      </c>
      <c r="Q44" s="5">
        <f t="shared" si="8"/>
        <v>86</v>
      </c>
      <c r="R44" s="5">
        <f t="shared" si="9"/>
        <v>7.166666666666667</v>
      </c>
      <c r="S44" s="5">
        <f t="shared" si="10"/>
        <v>3.785938897200182</v>
      </c>
      <c r="T44" s="10" t="str">
        <f t="shared" si="6"/>
        <v>Yes</v>
      </c>
      <c r="U44" s="36">
        <f t="shared" si="11"/>
        <v>409188</v>
      </c>
      <c r="V44" s="9">
        <f t="shared" si="12"/>
        <v>7.2916558726828853E-3</v>
      </c>
      <c r="W44" s="8">
        <f t="shared" si="14"/>
        <v>0.95476616393186953</v>
      </c>
      <c r="X44" s="7" t="str">
        <f t="shared" si="13"/>
        <v>C</v>
      </c>
      <c r="Y44" s="6"/>
      <c r="AC44" s="3"/>
      <c r="AD44" s="3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</row>
    <row r="45" spans="1:45" x14ac:dyDescent="0.35">
      <c r="A45" s="5">
        <v>28396</v>
      </c>
      <c r="B45" s="36">
        <v>3648</v>
      </c>
      <c r="C45" s="36">
        <v>4852.5</v>
      </c>
      <c r="D45" s="1">
        <v>0</v>
      </c>
      <c r="E45" s="5">
        <v>4</v>
      </c>
      <c r="F45" s="5">
        <v>10</v>
      </c>
      <c r="G45" s="5">
        <v>2</v>
      </c>
      <c r="H45" s="5">
        <v>10</v>
      </c>
      <c r="I45" s="5">
        <v>4</v>
      </c>
      <c r="J45" s="5">
        <v>5</v>
      </c>
      <c r="K45" s="5">
        <v>8</v>
      </c>
      <c r="L45" s="5">
        <v>6</v>
      </c>
      <c r="M45" s="5">
        <v>10</v>
      </c>
      <c r="N45" s="5">
        <v>14</v>
      </c>
      <c r="O45" s="5">
        <v>2</v>
      </c>
      <c r="P45" s="5">
        <v>4</v>
      </c>
      <c r="Q45" s="5">
        <f t="shared" si="8"/>
        <v>79</v>
      </c>
      <c r="R45" s="5">
        <f t="shared" si="9"/>
        <v>6.583333333333333</v>
      </c>
      <c r="S45" s="5">
        <f t="shared" si="10"/>
        <v>3.776923551668939</v>
      </c>
      <c r="T45" s="10" t="str">
        <f t="shared" si="6"/>
        <v>Yes</v>
      </c>
      <c r="U45" s="36">
        <f t="shared" si="11"/>
        <v>383347.5</v>
      </c>
      <c r="V45" s="9">
        <f t="shared" si="12"/>
        <v>6.8311828539773956E-3</v>
      </c>
      <c r="W45" s="8">
        <f t="shared" si="14"/>
        <v>0.96159734678584696</v>
      </c>
      <c r="X45" s="7" t="str">
        <f t="shared" si="13"/>
        <v>C</v>
      </c>
      <c r="Y45" s="6"/>
      <c r="AC45" s="3"/>
      <c r="AD45" s="3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</row>
    <row r="46" spans="1:45" x14ac:dyDescent="0.35">
      <c r="A46" s="5">
        <v>61299</v>
      </c>
      <c r="B46" s="36">
        <v>610</v>
      </c>
      <c r="C46" s="36">
        <v>890</v>
      </c>
      <c r="D46" s="1">
        <v>1.7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76</v>
      </c>
      <c r="N46" s="5">
        <v>87</v>
      </c>
      <c r="O46" s="5">
        <v>91</v>
      </c>
      <c r="P46" s="5">
        <v>132</v>
      </c>
      <c r="Q46" s="5">
        <f t="shared" si="8"/>
        <v>386</v>
      </c>
      <c r="R46" s="5">
        <f t="shared" si="9"/>
        <v>32.166666666666664</v>
      </c>
      <c r="S46" s="5">
        <f t="shared" si="10"/>
        <v>49.206121816725449</v>
      </c>
      <c r="T46" s="10" t="str">
        <f t="shared" si="6"/>
        <v>No</v>
      </c>
      <c r="U46" s="36">
        <f t="shared" si="11"/>
        <v>343540</v>
      </c>
      <c r="V46" s="9">
        <f t="shared" si="12"/>
        <v>6.1218204309546678E-3</v>
      </c>
      <c r="W46" s="8">
        <f t="shared" si="14"/>
        <v>0.96771916721680162</v>
      </c>
      <c r="X46" s="7" t="str">
        <f t="shared" si="13"/>
        <v>C</v>
      </c>
      <c r="Y46" s="6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</row>
    <row r="47" spans="1:45" x14ac:dyDescent="0.35">
      <c r="A47" s="5">
        <v>20356</v>
      </c>
      <c r="B47" s="36">
        <v>926</v>
      </c>
      <c r="C47" s="36">
        <v>1250</v>
      </c>
      <c r="D47" s="1">
        <v>1.5</v>
      </c>
      <c r="E47" s="5">
        <v>0</v>
      </c>
      <c r="F47" s="5">
        <v>0</v>
      </c>
      <c r="G47" s="5">
        <v>0</v>
      </c>
      <c r="H47" s="5">
        <v>0</v>
      </c>
      <c r="I47" s="5">
        <v>109</v>
      </c>
      <c r="J47" s="5">
        <v>150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f t="shared" si="8"/>
        <v>259</v>
      </c>
      <c r="R47" s="5">
        <f t="shared" si="9"/>
        <v>21.583333333333332</v>
      </c>
      <c r="S47" s="5">
        <f t="shared" si="10"/>
        <v>51.160102234124402</v>
      </c>
      <c r="T47" s="10" t="str">
        <f t="shared" si="6"/>
        <v>No</v>
      </c>
      <c r="U47" s="36">
        <f t="shared" si="11"/>
        <v>323750</v>
      </c>
      <c r="V47" s="9">
        <f t="shared" si="12"/>
        <v>5.7691662237922036E-3</v>
      </c>
      <c r="W47" s="8">
        <f t="shared" si="14"/>
        <v>0.97348833344059382</v>
      </c>
      <c r="X47" s="7" t="str">
        <f t="shared" si="13"/>
        <v>C</v>
      </c>
      <c r="Y47" s="6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</row>
    <row r="48" spans="1:45" x14ac:dyDescent="0.35">
      <c r="A48" s="5">
        <v>62949</v>
      </c>
      <c r="B48" s="36">
        <v>337</v>
      </c>
      <c r="C48" s="36">
        <v>451</v>
      </c>
      <c r="D48" s="1">
        <v>0.9</v>
      </c>
      <c r="E48" s="5">
        <v>0</v>
      </c>
      <c r="F48" s="5">
        <v>2</v>
      </c>
      <c r="G48" s="5">
        <v>123</v>
      </c>
      <c r="H48" s="5">
        <v>154</v>
      </c>
      <c r="I48" s="5">
        <v>165</v>
      </c>
      <c r="J48" s="5">
        <v>102</v>
      </c>
      <c r="K48" s="5">
        <v>1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f t="shared" si="8"/>
        <v>547</v>
      </c>
      <c r="R48" s="5">
        <f t="shared" si="9"/>
        <v>45.583333333333336</v>
      </c>
      <c r="S48" s="5">
        <f t="shared" si="10"/>
        <v>68.45364500997384</v>
      </c>
      <c r="T48" s="10" t="str">
        <f t="shared" si="6"/>
        <v>No</v>
      </c>
      <c r="U48" s="36">
        <f t="shared" si="11"/>
        <v>246697</v>
      </c>
      <c r="V48" s="9">
        <f t="shared" si="12"/>
        <v>4.396095752620433E-3</v>
      </c>
      <c r="W48" s="8">
        <f t="shared" si="14"/>
        <v>0.97788442919321428</v>
      </c>
      <c r="X48" s="7" t="str">
        <f t="shared" si="13"/>
        <v>C</v>
      </c>
      <c r="Y48" s="6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</row>
    <row r="49" spans="1:45" x14ac:dyDescent="0.35">
      <c r="A49" s="5">
        <v>20593</v>
      </c>
      <c r="B49" s="36">
        <v>719</v>
      </c>
      <c r="C49" s="36">
        <v>1000</v>
      </c>
      <c r="D49" s="1">
        <v>0.5</v>
      </c>
      <c r="E49" s="5">
        <v>18</v>
      </c>
      <c r="F49" s="5">
        <v>18</v>
      </c>
      <c r="G49" s="5">
        <v>20</v>
      </c>
      <c r="H49" s="5">
        <v>22</v>
      </c>
      <c r="I49" s="5">
        <v>24</v>
      </c>
      <c r="J49" s="5">
        <v>17</v>
      </c>
      <c r="K49" s="5">
        <v>14</v>
      </c>
      <c r="L49" s="5">
        <v>15</v>
      </c>
      <c r="M49" s="5">
        <v>23</v>
      </c>
      <c r="N49" s="5">
        <v>14</v>
      </c>
      <c r="O49" s="5">
        <v>19</v>
      </c>
      <c r="P49" s="5">
        <v>20</v>
      </c>
      <c r="Q49" s="5">
        <f t="shared" si="8"/>
        <v>224</v>
      </c>
      <c r="R49" s="5">
        <f t="shared" si="9"/>
        <v>18.666666666666668</v>
      </c>
      <c r="S49" s="5">
        <f t="shared" si="10"/>
        <v>3.3393884397468914</v>
      </c>
      <c r="T49" s="10" t="str">
        <f t="shared" si="6"/>
        <v>Yes</v>
      </c>
      <c r="U49" s="36">
        <f t="shared" si="11"/>
        <v>224000</v>
      </c>
      <c r="V49" s="9">
        <f t="shared" si="12"/>
        <v>3.9916393332183895E-3</v>
      </c>
      <c r="W49" s="8">
        <f t="shared" si="14"/>
        <v>0.98187606852643272</v>
      </c>
      <c r="X49" s="7" t="str">
        <f t="shared" si="13"/>
        <v>C</v>
      </c>
      <c r="Y49" s="6"/>
      <c r="AC49" s="3"/>
      <c r="AD49" s="3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</row>
    <row r="50" spans="1:45" x14ac:dyDescent="0.35">
      <c r="A50" s="5">
        <v>60466</v>
      </c>
      <c r="B50" s="36">
        <v>479</v>
      </c>
      <c r="C50" s="36">
        <v>666</v>
      </c>
      <c r="D50" s="1">
        <v>1.3</v>
      </c>
      <c r="E50" s="5">
        <v>0</v>
      </c>
      <c r="F50" s="5">
        <v>7</v>
      </c>
      <c r="G50" s="5">
        <v>77</v>
      </c>
      <c r="H50" s="5">
        <v>67</v>
      </c>
      <c r="I50" s="5">
        <v>76</v>
      </c>
      <c r="J50" s="5">
        <v>88</v>
      </c>
      <c r="K50" s="5">
        <v>5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f t="shared" si="8"/>
        <v>320</v>
      </c>
      <c r="R50" s="5">
        <f t="shared" si="9"/>
        <v>26.666666666666668</v>
      </c>
      <c r="S50" s="5">
        <f t="shared" si="10"/>
        <v>37.512018276167375</v>
      </c>
      <c r="T50" s="10" t="str">
        <f t="shared" si="6"/>
        <v>No</v>
      </c>
      <c r="U50" s="36">
        <f t="shared" si="11"/>
        <v>213120</v>
      </c>
      <c r="V50" s="9">
        <f t="shared" si="12"/>
        <v>3.7977597084620676E-3</v>
      </c>
      <c r="W50" s="8">
        <f t="shared" si="14"/>
        <v>0.9856738282348948</v>
      </c>
      <c r="X50" s="7" t="str">
        <f t="shared" si="13"/>
        <v>C</v>
      </c>
      <c r="Y50" s="6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</row>
    <row r="51" spans="1:45" x14ac:dyDescent="0.35">
      <c r="A51" s="5">
        <v>62467</v>
      </c>
      <c r="B51" s="36">
        <v>312</v>
      </c>
      <c r="C51" s="36">
        <v>456</v>
      </c>
      <c r="D51" s="1">
        <v>1.9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77</v>
      </c>
      <c r="N51" s="5">
        <v>88</v>
      </c>
      <c r="O51" s="5">
        <v>99</v>
      </c>
      <c r="P51" s="5">
        <v>77</v>
      </c>
      <c r="Q51" s="5">
        <f t="shared" si="8"/>
        <v>341</v>
      </c>
      <c r="R51" s="5">
        <f t="shared" si="9"/>
        <v>28.416666666666668</v>
      </c>
      <c r="S51" s="5">
        <f t="shared" si="10"/>
        <v>42.333005248072489</v>
      </c>
      <c r="T51" s="10" t="str">
        <f t="shared" si="6"/>
        <v>No</v>
      </c>
      <c r="U51" s="36">
        <f t="shared" si="11"/>
        <v>155496</v>
      </c>
      <c r="V51" s="9">
        <f t="shared" si="12"/>
        <v>2.7709104899916372E-3</v>
      </c>
      <c r="W51" s="8">
        <f t="shared" si="14"/>
        <v>0.98844473872488647</v>
      </c>
      <c r="X51" s="7" t="str">
        <f t="shared" si="13"/>
        <v>C</v>
      </c>
      <c r="Y51" s="6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</row>
    <row r="52" spans="1:45" x14ac:dyDescent="0.35">
      <c r="A52" s="5">
        <v>62466</v>
      </c>
      <c r="B52" s="36">
        <v>159</v>
      </c>
      <c r="C52" s="36">
        <v>234</v>
      </c>
      <c r="D52" s="1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99</v>
      </c>
      <c r="N52" s="5">
        <v>99</v>
      </c>
      <c r="O52" s="5">
        <v>102</v>
      </c>
      <c r="P52" s="5">
        <v>132</v>
      </c>
      <c r="Q52" s="5">
        <f t="shared" si="8"/>
        <v>432</v>
      </c>
      <c r="R52" s="5">
        <f t="shared" si="9"/>
        <v>36</v>
      </c>
      <c r="S52" s="5">
        <f t="shared" si="10"/>
        <v>53.833075334779082</v>
      </c>
      <c r="T52" s="10" t="str">
        <f t="shared" si="6"/>
        <v>No</v>
      </c>
      <c r="U52" s="36">
        <f t="shared" si="11"/>
        <v>101088</v>
      </c>
      <c r="V52" s="9">
        <f t="shared" si="12"/>
        <v>1.8013698076624132E-3</v>
      </c>
      <c r="W52" s="8">
        <f t="shared" si="14"/>
        <v>0.99024610853254891</v>
      </c>
      <c r="X52" s="7" t="str">
        <f t="shared" si="13"/>
        <v>C</v>
      </c>
      <c r="Y52" s="6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</row>
    <row r="53" spans="1:45" x14ac:dyDescent="0.35">
      <c r="A53" s="5">
        <v>60467</v>
      </c>
      <c r="B53" s="36">
        <v>297</v>
      </c>
      <c r="C53" s="36">
        <v>443</v>
      </c>
      <c r="D53" s="1">
        <v>0.6</v>
      </c>
      <c r="E53" s="5">
        <v>0</v>
      </c>
      <c r="F53" s="5">
        <v>4</v>
      </c>
      <c r="G53" s="5">
        <v>44</v>
      </c>
      <c r="H53" s="5">
        <v>55</v>
      </c>
      <c r="I53" s="5">
        <v>43</v>
      </c>
      <c r="J53" s="5">
        <v>76</v>
      </c>
      <c r="K53" s="5">
        <v>3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f t="shared" si="8"/>
        <v>225</v>
      </c>
      <c r="R53" s="5">
        <f t="shared" si="9"/>
        <v>18.75</v>
      </c>
      <c r="S53" s="5">
        <f t="shared" si="10"/>
        <v>27.621220432519237</v>
      </c>
      <c r="T53" s="10" t="str">
        <f t="shared" si="6"/>
        <v>No</v>
      </c>
      <c r="U53" s="36">
        <f t="shared" si="11"/>
        <v>99675</v>
      </c>
      <c r="V53" s="9">
        <f t="shared" si="12"/>
        <v>1.7761904041899241E-3</v>
      </c>
      <c r="W53" s="8">
        <f t="shared" si="14"/>
        <v>0.99202229893673888</v>
      </c>
      <c r="X53" s="7" t="str">
        <f t="shared" si="13"/>
        <v>C</v>
      </c>
      <c r="Y53" s="6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</row>
    <row r="54" spans="1:45" x14ac:dyDescent="0.35">
      <c r="A54" s="5">
        <v>62932</v>
      </c>
      <c r="B54" s="36">
        <v>159</v>
      </c>
      <c r="C54" s="36">
        <v>234</v>
      </c>
      <c r="D54" s="1">
        <v>1.5</v>
      </c>
      <c r="E54" s="5">
        <v>0</v>
      </c>
      <c r="F54" s="5">
        <v>7</v>
      </c>
      <c r="G54" s="5">
        <v>88</v>
      </c>
      <c r="H54" s="5">
        <v>97</v>
      </c>
      <c r="I54" s="5">
        <v>65</v>
      </c>
      <c r="J54" s="5">
        <v>76</v>
      </c>
      <c r="K54" s="5">
        <v>6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f t="shared" si="8"/>
        <v>339</v>
      </c>
      <c r="R54" s="5">
        <f t="shared" si="9"/>
        <v>28.25</v>
      </c>
      <c r="S54" s="5">
        <f t="shared" si="10"/>
        <v>40.070676197302824</v>
      </c>
      <c r="T54" s="10" t="str">
        <f t="shared" si="6"/>
        <v>No</v>
      </c>
      <c r="U54" s="36">
        <f t="shared" si="11"/>
        <v>79326</v>
      </c>
      <c r="V54" s="9">
        <f t="shared" si="12"/>
        <v>1.4135749185128659E-3</v>
      </c>
      <c r="W54" s="8">
        <f t="shared" si="14"/>
        <v>0.99343587385525178</v>
      </c>
      <c r="X54" s="7" t="str">
        <f t="shared" si="13"/>
        <v>C</v>
      </c>
      <c r="Y54" s="6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</row>
    <row r="55" spans="1:45" x14ac:dyDescent="0.35">
      <c r="A55" s="5">
        <v>60475</v>
      </c>
      <c r="B55" s="36">
        <v>608</v>
      </c>
      <c r="C55" s="36">
        <v>876</v>
      </c>
      <c r="D55" s="1">
        <v>1.3</v>
      </c>
      <c r="E55" s="5">
        <v>7</v>
      </c>
      <c r="F55" s="5">
        <v>6</v>
      </c>
      <c r="G55" s="5">
        <v>8</v>
      </c>
      <c r="H55" s="5">
        <v>2</v>
      </c>
      <c r="I55" s="5">
        <v>3</v>
      </c>
      <c r="J55" s="5">
        <v>3</v>
      </c>
      <c r="K55" s="5">
        <v>14</v>
      </c>
      <c r="L55" s="5">
        <v>4</v>
      </c>
      <c r="M55" s="5">
        <v>14</v>
      </c>
      <c r="N55" s="5">
        <v>8</v>
      </c>
      <c r="O55" s="5">
        <v>3</v>
      </c>
      <c r="P55" s="5">
        <v>6</v>
      </c>
      <c r="Q55" s="5">
        <f t="shared" si="8"/>
        <v>78</v>
      </c>
      <c r="R55" s="5">
        <f t="shared" si="9"/>
        <v>6.5</v>
      </c>
      <c r="S55" s="5">
        <f t="shared" si="10"/>
        <v>4.0564202758769277</v>
      </c>
      <c r="T55" s="10" t="str">
        <f t="shared" si="6"/>
        <v>Yes</v>
      </c>
      <c r="U55" s="36">
        <f t="shared" si="11"/>
        <v>68328</v>
      </c>
      <c r="V55" s="9">
        <f t="shared" si="12"/>
        <v>1.2175925551792238E-3</v>
      </c>
      <c r="W55" s="8">
        <f t="shared" si="14"/>
        <v>0.99465346641043095</v>
      </c>
      <c r="X55" s="7" t="str">
        <f t="shared" si="13"/>
        <v>C</v>
      </c>
      <c r="Y55" s="6"/>
      <c r="AC55" s="3"/>
      <c r="AD55" s="3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</row>
    <row r="56" spans="1:45" x14ac:dyDescent="0.35">
      <c r="A56" s="5">
        <v>20592</v>
      </c>
      <c r="B56" s="36">
        <v>411</v>
      </c>
      <c r="C56" s="36">
        <v>600</v>
      </c>
      <c r="D56" s="1">
        <v>1.3</v>
      </c>
      <c r="E56" s="5">
        <v>4</v>
      </c>
      <c r="F56" s="5">
        <v>9</v>
      </c>
      <c r="G56" s="5">
        <v>8</v>
      </c>
      <c r="H56" s="5">
        <v>12</v>
      </c>
      <c r="I56" s="5">
        <v>2</v>
      </c>
      <c r="J56" s="5">
        <v>5</v>
      </c>
      <c r="K56" s="5">
        <v>4</v>
      </c>
      <c r="L56" s="5">
        <v>13</v>
      </c>
      <c r="M56" s="5">
        <v>12</v>
      </c>
      <c r="N56" s="5">
        <v>14</v>
      </c>
      <c r="O56" s="5">
        <v>6</v>
      </c>
      <c r="P56" s="5">
        <v>6</v>
      </c>
      <c r="Q56" s="5">
        <f t="shared" si="8"/>
        <v>95</v>
      </c>
      <c r="R56" s="5">
        <f t="shared" si="9"/>
        <v>7.916666666666667</v>
      </c>
      <c r="S56" s="5">
        <f t="shared" si="10"/>
        <v>4.0330077504452566</v>
      </c>
      <c r="T56" s="10" t="str">
        <f t="shared" si="6"/>
        <v>Yes</v>
      </c>
      <c r="U56" s="36">
        <f t="shared" si="11"/>
        <v>57000</v>
      </c>
      <c r="V56" s="9">
        <f t="shared" si="12"/>
        <v>1.0157296517564651E-3</v>
      </c>
      <c r="W56" s="8">
        <f t="shared" si="14"/>
        <v>0.9956691960621874</v>
      </c>
      <c r="X56" s="7" t="str">
        <f t="shared" si="13"/>
        <v>C</v>
      </c>
      <c r="Y56" s="6"/>
      <c r="AC56" s="3"/>
      <c r="AD56" s="3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</row>
    <row r="57" spans="1:45" x14ac:dyDescent="0.35">
      <c r="A57" s="5">
        <v>60474</v>
      </c>
      <c r="B57" s="36">
        <v>393</v>
      </c>
      <c r="C57" s="36">
        <v>543</v>
      </c>
      <c r="D57" s="1">
        <v>0.5</v>
      </c>
      <c r="E57" s="5">
        <v>6</v>
      </c>
      <c r="F57" s="5">
        <v>8</v>
      </c>
      <c r="G57" s="5">
        <v>12</v>
      </c>
      <c r="H57" s="5">
        <v>15</v>
      </c>
      <c r="I57" s="5">
        <v>9</v>
      </c>
      <c r="J57" s="5">
        <v>9</v>
      </c>
      <c r="K57" s="5">
        <v>5</v>
      </c>
      <c r="L57" s="5">
        <v>3</v>
      </c>
      <c r="M57" s="5">
        <v>4</v>
      </c>
      <c r="N57" s="5">
        <v>10</v>
      </c>
      <c r="O57" s="5">
        <v>15</v>
      </c>
      <c r="P57" s="5">
        <v>6</v>
      </c>
      <c r="Q57" s="5">
        <f t="shared" si="8"/>
        <v>102</v>
      </c>
      <c r="R57" s="5">
        <f t="shared" si="9"/>
        <v>8.5</v>
      </c>
      <c r="S57" s="5">
        <f t="shared" si="10"/>
        <v>3.9886201760873283</v>
      </c>
      <c r="T57" s="10" t="str">
        <f t="shared" si="6"/>
        <v>Yes</v>
      </c>
      <c r="U57" s="36">
        <f t="shared" si="11"/>
        <v>55386</v>
      </c>
      <c r="V57" s="9">
        <f t="shared" si="12"/>
        <v>9.8696846477515062E-4</v>
      </c>
      <c r="W57" s="8">
        <f t="shared" si="14"/>
        <v>0.9966561645269626</v>
      </c>
      <c r="X57" s="7" t="str">
        <f t="shared" si="13"/>
        <v>C</v>
      </c>
      <c r="Y57" s="6"/>
      <c r="AC57" s="3"/>
      <c r="AD57" s="3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</row>
    <row r="58" spans="1:45" x14ac:dyDescent="0.35">
      <c r="A58" s="5">
        <v>62069</v>
      </c>
      <c r="B58" s="36">
        <v>315</v>
      </c>
      <c r="C58" s="36">
        <v>447</v>
      </c>
      <c r="D58" s="1">
        <v>1.2</v>
      </c>
      <c r="E58" s="5">
        <v>12</v>
      </c>
      <c r="F58" s="5">
        <v>6</v>
      </c>
      <c r="G58" s="5">
        <v>9</v>
      </c>
      <c r="H58" s="5">
        <v>4</v>
      </c>
      <c r="I58" s="5">
        <v>7</v>
      </c>
      <c r="J58" s="5">
        <v>11</v>
      </c>
      <c r="K58" s="5">
        <v>14</v>
      </c>
      <c r="L58" s="5">
        <v>6</v>
      </c>
      <c r="M58" s="5">
        <v>12</v>
      </c>
      <c r="N58" s="5">
        <v>6</v>
      </c>
      <c r="O58" s="5">
        <v>7</v>
      </c>
      <c r="P58" s="5">
        <v>13</v>
      </c>
      <c r="Q58" s="5">
        <f t="shared" si="8"/>
        <v>107</v>
      </c>
      <c r="R58" s="5">
        <f t="shared" si="9"/>
        <v>8.9166666666666661</v>
      </c>
      <c r="S58" s="5">
        <f t="shared" si="10"/>
        <v>3.3427896171076066</v>
      </c>
      <c r="T58" s="10" t="str">
        <f t="shared" si="6"/>
        <v>Yes</v>
      </c>
      <c r="U58" s="36">
        <f t="shared" si="11"/>
        <v>47829</v>
      </c>
      <c r="V58" s="9">
        <f t="shared" si="12"/>
        <v>8.5230409673438549E-4</v>
      </c>
      <c r="W58" s="8">
        <f t="shared" si="14"/>
        <v>0.99750846862369702</v>
      </c>
      <c r="X58" s="7" t="str">
        <f t="shared" si="13"/>
        <v>C</v>
      </c>
      <c r="Y58" s="6"/>
      <c r="AC58" s="3"/>
      <c r="AD58" s="3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</row>
    <row r="59" spans="1:45" x14ac:dyDescent="0.35">
      <c r="A59" s="5">
        <v>60481</v>
      </c>
      <c r="B59" s="36">
        <v>259</v>
      </c>
      <c r="C59" s="36">
        <v>368</v>
      </c>
      <c r="D59" s="1">
        <v>0.5</v>
      </c>
      <c r="E59" s="5">
        <v>4</v>
      </c>
      <c r="F59" s="5">
        <v>11</v>
      </c>
      <c r="G59" s="5">
        <v>5</v>
      </c>
      <c r="H59" s="5">
        <v>8</v>
      </c>
      <c r="I59" s="5">
        <v>14</v>
      </c>
      <c r="J59" s="5">
        <v>7</v>
      </c>
      <c r="K59" s="5">
        <v>7</v>
      </c>
      <c r="L59" s="5">
        <v>11</v>
      </c>
      <c r="M59" s="5">
        <v>13</v>
      </c>
      <c r="N59" s="5">
        <v>13</v>
      </c>
      <c r="O59" s="5">
        <v>7</v>
      </c>
      <c r="P59" s="5">
        <v>14</v>
      </c>
      <c r="Q59" s="5">
        <f t="shared" si="8"/>
        <v>114</v>
      </c>
      <c r="R59" s="5">
        <f t="shared" si="9"/>
        <v>9.5</v>
      </c>
      <c r="S59" s="5">
        <f t="shared" si="10"/>
        <v>3.5802488486391302</v>
      </c>
      <c r="T59" s="10" t="str">
        <f t="shared" si="6"/>
        <v>Yes</v>
      </c>
      <c r="U59" s="36">
        <f t="shared" si="11"/>
        <v>41952</v>
      </c>
      <c r="V59" s="9">
        <f t="shared" si="12"/>
        <v>7.475770236927584E-4</v>
      </c>
      <c r="W59" s="8">
        <f t="shared" si="14"/>
        <v>0.99825604564738979</v>
      </c>
      <c r="X59" s="7" t="str">
        <f t="shared" si="13"/>
        <v>C</v>
      </c>
      <c r="Y59" s="6"/>
      <c r="AC59" s="3"/>
      <c r="AD59" s="3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</row>
    <row r="60" spans="1:45" x14ac:dyDescent="0.35">
      <c r="A60" s="5">
        <v>60176</v>
      </c>
      <c r="B60" s="36">
        <v>86</v>
      </c>
      <c r="C60" s="36">
        <v>124</v>
      </c>
      <c r="D60" s="1">
        <v>0.8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66</v>
      </c>
      <c r="N60" s="5">
        <v>78</v>
      </c>
      <c r="O60" s="5">
        <v>87</v>
      </c>
      <c r="P60" s="5">
        <v>83</v>
      </c>
      <c r="Q60" s="5">
        <f t="shared" si="8"/>
        <v>314</v>
      </c>
      <c r="R60" s="5">
        <f t="shared" si="9"/>
        <v>26.166666666666668</v>
      </c>
      <c r="S60" s="5">
        <f t="shared" si="10"/>
        <v>38.942459494941396</v>
      </c>
      <c r="T60" s="10" t="str">
        <f t="shared" si="6"/>
        <v>No</v>
      </c>
      <c r="U60" s="36">
        <f t="shared" si="11"/>
        <v>38936</v>
      </c>
      <c r="V60" s="9">
        <f t="shared" si="12"/>
        <v>6.9383245124192503E-4</v>
      </c>
      <c r="W60" s="8">
        <f t="shared" si="14"/>
        <v>0.99894987809863167</v>
      </c>
      <c r="X60" s="7" t="str">
        <f t="shared" si="13"/>
        <v>C</v>
      </c>
      <c r="Y60" s="6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</row>
    <row r="61" spans="1:45" x14ac:dyDescent="0.35">
      <c r="A61" s="5">
        <v>62776</v>
      </c>
      <c r="B61" s="36">
        <v>46</v>
      </c>
      <c r="C61" s="36">
        <v>67</v>
      </c>
      <c r="D61" s="1">
        <v>1.3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98</v>
      </c>
      <c r="N61" s="5">
        <v>99</v>
      </c>
      <c r="O61" s="5">
        <v>103</v>
      </c>
      <c r="P61" s="5">
        <v>154</v>
      </c>
      <c r="Q61" s="5">
        <f t="shared" si="8"/>
        <v>454</v>
      </c>
      <c r="R61" s="5">
        <f t="shared" si="9"/>
        <v>37.833333333333336</v>
      </c>
      <c r="S61" s="5">
        <f t="shared" si="10"/>
        <v>57.64599384224897</v>
      </c>
      <c r="T61" s="10" t="str">
        <f t="shared" si="6"/>
        <v>No</v>
      </c>
      <c r="U61" s="36">
        <f t="shared" si="11"/>
        <v>30418</v>
      </c>
      <c r="V61" s="9">
        <f t="shared" si="12"/>
        <v>5.4204323766891501E-4</v>
      </c>
      <c r="W61" s="8">
        <f t="shared" si="14"/>
        <v>0.9994919213363006</v>
      </c>
      <c r="X61" s="7" t="str">
        <f t="shared" si="13"/>
        <v>C</v>
      </c>
      <c r="Y61" s="6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</row>
    <row r="62" spans="1:45" x14ac:dyDescent="0.35">
      <c r="A62" s="5">
        <v>64495</v>
      </c>
      <c r="B62" s="36">
        <v>40</v>
      </c>
      <c r="C62" s="36">
        <v>56</v>
      </c>
      <c r="D62" s="1">
        <v>1.8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76</v>
      </c>
      <c r="N62" s="5">
        <v>56</v>
      </c>
      <c r="O62" s="5">
        <v>98</v>
      </c>
      <c r="P62" s="5">
        <v>77</v>
      </c>
      <c r="Q62" s="5">
        <f t="shared" si="8"/>
        <v>307</v>
      </c>
      <c r="R62" s="5">
        <f t="shared" si="9"/>
        <v>25.583333333333332</v>
      </c>
      <c r="S62" s="5">
        <f t="shared" si="10"/>
        <v>38.836389527286798</v>
      </c>
      <c r="T62" s="10" t="str">
        <f t="shared" si="6"/>
        <v>No</v>
      </c>
      <c r="U62" s="36">
        <f t="shared" si="11"/>
        <v>17192</v>
      </c>
      <c r="V62" s="9">
        <f t="shared" si="12"/>
        <v>3.063583188245114E-4</v>
      </c>
      <c r="W62" s="8">
        <f t="shared" si="14"/>
        <v>0.99979827965512513</v>
      </c>
      <c r="X62" s="7" t="str">
        <f t="shared" si="13"/>
        <v>C</v>
      </c>
      <c r="Y62" s="6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</row>
    <row r="63" spans="1:45" x14ac:dyDescent="0.35">
      <c r="A63" s="5">
        <v>62068</v>
      </c>
      <c r="B63" s="36">
        <v>54</v>
      </c>
      <c r="C63" s="36">
        <v>74</v>
      </c>
      <c r="D63" s="1">
        <v>0.2</v>
      </c>
      <c r="E63" s="5">
        <v>7</v>
      </c>
      <c r="F63" s="5">
        <v>12</v>
      </c>
      <c r="G63" s="5">
        <v>4</v>
      </c>
      <c r="H63" s="5">
        <v>12</v>
      </c>
      <c r="I63" s="5">
        <v>5</v>
      </c>
      <c r="J63" s="5">
        <v>8</v>
      </c>
      <c r="K63" s="5">
        <v>9</v>
      </c>
      <c r="L63" s="5">
        <v>4</v>
      </c>
      <c r="M63" s="5">
        <v>12</v>
      </c>
      <c r="N63" s="5">
        <v>3</v>
      </c>
      <c r="O63" s="5">
        <v>4</v>
      </c>
      <c r="P63" s="5">
        <v>15</v>
      </c>
      <c r="Q63" s="5">
        <f t="shared" si="8"/>
        <v>95</v>
      </c>
      <c r="R63" s="5">
        <f t="shared" si="9"/>
        <v>7.916666666666667</v>
      </c>
      <c r="S63" s="5">
        <f t="shared" si="10"/>
        <v>4.0554863699647283</v>
      </c>
      <c r="T63" s="10" t="str">
        <f t="shared" si="6"/>
        <v>Yes</v>
      </c>
      <c r="U63" s="36">
        <f t="shared" si="11"/>
        <v>7030</v>
      </c>
      <c r="V63" s="9">
        <f t="shared" si="12"/>
        <v>1.252733237166307E-4</v>
      </c>
      <c r="W63" s="8">
        <f t="shared" si="14"/>
        <v>0.99992355297884172</v>
      </c>
      <c r="X63" s="7" t="str">
        <f t="shared" si="13"/>
        <v>C</v>
      </c>
      <c r="Y63" s="6"/>
      <c r="AC63" s="3"/>
      <c r="AD63" s="3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</row>
    <row r="64" spans="1:45" x14ac:dyDescent="0.35">
      <c r="A64" s="5">
        <v>60482</v>
      </c>
      <c r="B64" s="36">
        <v>23</v>
      </c>
      <c r="C64" s="36">
        <v>33</v>
      </c>
      <c r="D64" s="1">
        <v>1.9</v>
      </c>
      <c r="E64" s="5">
        <v>14</v>
      </c>
      <c r="F64" s="5">
        <v>7</v>
      </c>
      <c r="G64" s="5">
        <v>10</v>
      </c>
      <c r="H64" s="5">
        <v>15</v>
      </c>
      <c r="I64" s="5">
        <v>8</v>
      </c>
      <c r="J64" s="5">
        <v>10</v>
      </c>
      <c r="K64" s="5">
        <v>11</v>
      </c>
      <c r="L64" s="5">
        <v>10</v>
      </c>
      <c r="M64" s="5">
        <v>11</v>
      </c>
      <c r="N64" s="5">
        <v>12</v>
      </c>
      <c r="O64" s="5">
        <v>11</v>
      </c>
      <c r="P64" s="5">
        <v>11</v>
      </c>
      <c r="Q64" s="5">
        <f t="shared" si="8"/>
        <v>130</v>
      </c>
      <c r="R64" s="5">
        <f t="shared" si="9"/>
        <v>10.833333333333334</v>
      </c>
      <c r="S64" s="5">
        <f t="shared" si="10"/>
        <v>2.2087978356535678</v>
      </c>
      <c r="T64" s="10" t="str">
        <f t="shared" si="6"/>
        <v>Yes</v>
      </c>
      <c r="U64" s="36">
        <f t="shared" si="11"/>
        <v>4290</v>
      </c>
      <c r="V64" s="9">
        <f t="shared" si="12"/>
        <v>7.6447021158512911E-5</v>
      </c>
      <c r="W64" s="8">
        <f t="shared" si="14"/>
        <v>1.0000000000000002</v>
      </c>
      <c r="X64" s="7" t="str">
        <f t="shared" si="13"/>
        <v>C</v>
      </c>
      <c r="Y64" s="6"/>
      <c r="AC64" s="3"/>
      <c r="AD64" s="3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</row>
    <row r="66" spans="2:30" x14ac:dyDescent="0.35">
      <c r="B66"/>
      <c r="C66"/>
      <c r="D66"/>
      <c r="R66" s="4"/>
      <c r="S66" s="4"/>
      <c r="T66" s="4" t="s">
        <v>44</v>
      </c>
      <c r="U66" s="36">
        <f>SUM(U6:U64)</f>
        <v>56117294.5</v>
      </c>
      <c r="AB66" s="4"/>
      <c r="AC66" s="2"/>
      <c r="AD66" s="2"/>
    </row>
    <row r="68" spans="2:30" x14ac:dyDescent="0.35">
      <c r="B68"/>
      <c r="C68"/>
      <c r="D68"/>
      <c r="AB68" s="4"/>
      <c r="AD68" s="3"/>
    </row>
  </sheetData>
  <pageMargins left="0.7" right="0.7" top="0.75" bottom="0.75" header="0.3" footer="0.3"/>
  <ignoredErrors>
    <ignoredError sqref="Q6:S6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B87C8-B0DF-42B2-A148-E7E63D174D81}">
  <dimension ref="A1:E46"/>
  <sheetViews>
    <sheetView workbookViewId="0"/>
  </sheetViews>
  <sheetFormatPr defaultRowHeight="14.5" x14ac:dyDescent="0.35"/>
  <cols>
    <col min="1" max="1" width="11.1796875" customWidth="1"/>
    <col min="2" max="2" width="10.453125" customWidth="1"/>
    <col min="4" max="4" width="20.36328125" bestFit="1" customWidth="1"/>
    <col min="5" max="5" width="32.6328125" customWidth="1"/>
  </cols>
  <sheetData>
    <row r="1" spans="1:5" x14ac:dyDescent="0.35">
      <c r="A1" s="14" t="s">
        <v>69</v>
      </c>
      <c r="B1" s="14" t="s">
        <v>69</v>
      </c>
      <c r="D1" s="14" t="s">
        <v>70</v>
      </c>
      <c r="E1" s="14" t="s">
        <v>71</v>
      </c>
    </row>
    <row r="2" spans="1:5" x14ac:dyDescent="0.35">
      <c r="A2">
        <v>4419</v>
      </c>
      <c r="D2" t="s">
        <v>72</v>
      </c>
    </row>
    <row r="3" spans="1:5" x14ac:dyDescent="0.35">
      <c r="A3">
        <v>5865</v>
      </c>
      <c r="D3" t="s">
        <v>73</v>
      </c>
    </row>
    <row r="4" spans="1:5" x14ac:dyDescent="0.35">
      <c r="A4">
        <v>5785</v>
      </c>
      <c r="D4" t="s">
        <v>74</v>
      </c>
    </row>
    <row r="5" spans="1:5" x14ac:dyDescent="0.35">
      <c r="A5">
        <v>8974</v>
      </c>
      <c r="D5" t="s">
        <v>75</v>
      </c>
    </row>
    <row r="6" spans="1:5" x14ac:dyDescent="0.35">
      <c r="A6">
        <v>3677</v>
      </c>
      <c r="D6" t="s">
        <v>76</v>
      </c>
    </row>
    <row r="7" spans="1:5" x14ac:dyDescent="0.35">
      <c r="A7">
        <v>2131</v>
      </c>
      <c r="D7" t="s">
        <v>77</v>
      </c>
    </row>
    <row r="8" spans="1:5" x14ac:dyDescent="0.35">
      <c r="A8">
        <v>9245</v>
      </c>
      <c r="D8" t="s">
        <v>78</v>
      </c>
    </row>
    <row r="9" spans="1:5" x14ac:dyDescent="0.35">
      <c r="A9">
        <v>2292</v>
      </c>
      <c r="D9" t="s">
        <v>79</v>
      </c>
    </row>
    <row r="10" spans="1:5" x14ac:dyDescent="0.35">
      <c r="A10">
        <v>6114</v>
      </c>
      <c r="D10" t="s">
        <v>80</v>
      </c>
    </row>
    <row r="11" spans="1:5" x14ac:dyDescent="0.35">
      <c r="A11">
        <v>4197</v>
      </c>
      <c r="D11" t="s">
        <v>81</v>
      </c>
    </row>
    <row r="12" spans="1:5" x14ac:dyDescent="0.35">
      <c r="A12">
        <v>5310</v>
      </c>
      <c r="D12" t="s">
        <v>82</v>
      </c>
    </row>
    <row r="13" spans="1:5" x14ac:dyDescent="0.35">
      <c r="A13">
        <v>8597</v>
      </c>
      <c r="D13" t="s">
        <v>83</v>
      </c>
    </row>
    <row r="14" spans="1:5" x14ac:dyDescent="0.35">
      <c r="A14">
        <v>1579</v>
      </c>
      <c r="D14" t="s">
        <v>84</v>
      </c>
    </row>
    <row r="15" spans="1:5" x14ac:dyDescent="0.35">
      <c r="A15">
        <v>3257</v>
      </c>
      <c r="D15" t="s">
        <v>85</v>
      </c>
    </row>
    <row r="16" spans="1:5" x14ac:dyDescent="0.35">
      <c r="A16">
        <v>6760</v>
      </c>
      <c r="D16" t="s">
        <v>86</v>
      </c>
    </row>
    <row r="17" spans="1:4" x14ac:dyDescent="0.35">
      <c r="A17">
        <v>6100</v>
      </c>
      <c r="D17" t="s">
        <v>87</v>
      </c>
    </row>
    <row r="18" spans="1:4" x14ac:dyDescent="0.35">
      <c r="A18">
        <v>4074</v>
      </c>
      <c r="D18" t="s">
        <v>88</v>
      </c>
    </row>
    <row r="19" spans="1:4" x14ac:dyDescent="0.35">
      <c r="A19">
        <v>5058</v>
      </c>
      <c r="D19" t="s">
        <v>89</v>
      </c>
    </row>
    <row r="20" spans="1:4" x14ac:dyDescent="0.35">
      <c r="D20" t="s">
        <v>90</v>
      </c>
    </row>
    <row r="21" spans="1:4" x14ac:dyDescent="0.35">
      <c r="D21" t="s">
        <v>91</v>
      </c>
    </row>
    <row r="22" spans="1:4" x14ac:dyDescent="0.35">
      <c r="D22" t="s">
        <v>92</v>
      </c>
    </row>
    <row r="23" spans="1:4" x14ac:dyDescent="0.35">
      <c r="D23" t="s">
        <v>93</v>
      </c>
    </row>
    <row r="24" spans="1:4" x14ac:dyDescent="0.35">
      <c r="D24" t="s">
        <v>94</v>
      </c>
    </row>
    <row r="25" spans="1:4" x14ac:dyDescent="0.35">
      <c r="D25" t="s">
        <v>95</v>
      </c>
    </row>
    <row r="26" spans="1:4" x14ac:dyDescent="0.35">
      <c r="D26" t="s">
        <v>96</v>
      </c>
    </row>
    <row r="27" spans="1:4" x14ac:dyDescent="0.35">
      <c r="D27" t="s">
        <v>97</v>
      </c>
    </row>
    <row r="28" spans="1:4" x14ac:dyDescent="0.35">
      <c r="D28" t="s">
        <v>98</v>
      </c>
    </row>
    <row r="29" spans="1:4" x14ac:dyDescent="0.35">
      <c r="D29" t="s">
        <v>99</v>
      </c>
    </row>
    <row r="30" spans="1:4" x14ac:dyDescent="0.35">
      <c r="D30" t="s">
        <v>100</v>
      </c>
    </row>
    <row r="31" spans="1:4" x14ac:dyDescent="0.35">
      <c r="D31" t="s">
        <v>101</v>
      </c>
    </row>
    <row r="32" spans="1:4" x14ac:dyDescent="0.35">
      <c r="D32" t="s">
        <v>102</v>
      </c>
    </row>
    <row r="33" spans="4:4" x14ac:dyDescent="0.35">
      <c r="D33" t="s">
        <v>103</v>
      </c>
    </row>
    <row r="34" spans="4:4" x14ac:dyDescent="0.35">
      <c r="D34" t="s">
        <v>104</v>
      </c>
    </row>
    <row r="35" spans="4:4" x14ac:dyDescent="0.35">
      <c r="D35" t="s">
        <v>105</v>
      </c>
    </row>
    <row r="36" spans="4:4" x14ac:dyDescent="0.35">
      <c r="D36" t="s">
        <v>106</v>
      </c>
    </row>
    <row r="37" spans="4:4" x14ac:dyDescent="0.35">
      <c r="D37" t="s">
        <v>107</v>
      </c>
    </row>
    <row r="38" spans="4:4" x14ac:dyDescent="0.35">
      <c r="D38" t="s">
        <v>108</v>
      </c>
    </row>
    <row r="39" spans="4:4" x14ac:dyDescent="0.35">
      <c r="D39" t="s">
        <v>109</v>
      </c>
    </row>
    <row r="40" spans="4:4" x14ac:dyDescent="0.35">
      <c r="D40" t="s">
        <v>110</v>
      </c>
    </row>
    <row r="41" spans="4:4" x14ac:dyDescent="0.35">
      <c r="D41" t="s">
        <v>111</v>
      </c>
    </row>
    <row r="42" spans="4:4" x14ac:dyDescent="0.35">
      <c r="D42" t="s">
        <v>112</v>
      </c>
    </row>
    <row r="43" spans="4:4" x14ac:dyDescent="0.35">
      <c r="D43" t="s">
        <v>113</v>
      </c>
    </row>
    <row r="44" spans="4:4" x14ac:dyDescent="0.35">
      <c r="D44" t="s">
        <v>114</v>
      </c>
    </row>
    <row r="45" spans="4:4" x14ac:dyDescent="0.35">
      <c r="D45" t="s">
        <v>115</v>
      </c>
    </row>
    <row r="46" spans="4:4" x14ac:dyDescent="0.35">
      <c r="D46" t="s">
        <v>116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4"/>
  <sheetViews>
    <sheetView workbookViewId="0"/>
  </sheetViews>
  <sheetFormatPr defaultRowHeight="15" customHeight="1" x14ac:dyDescent="0.35"/>
  <cols>
    <col min="5" max="5" width="9.1796875" customWidth="1"/>
  </cols>
  <sheetData>
    <row r="1" spans="1:14" ht="15" customHeight="1" x14ac:dyDescent="0.35">
      <c r="A1" s="14" t="s">
        <v>45</v>
      </c>
      <c r="B1" s="15">
        <v>2006</v>
      </c>
      <c r="C1" s="15">
        <v>2007</v>
      </c>
      <c r="D1" s="15">
        <v>2008</v>
      </c>
      <c r="E1" s="15">
        <v>2009</v>
      </c>
      <c r="F1" s="15">
        <v>2010</v>
      </c>
      <c r="G1" s="15">
        <v>2011</v>
      </c>
      <c r="H1" s="15">
        <v>2012</v>
      </c>
      <c r="I1" s="15">
        <v>2013</v>
      </c>
      <c r="J1" s="15">
        <v>2014</v>
      </c>
      <c r="K1" s="15">
        <v>2015</v>
      </c>
      <c r="L1" s="15">
        <v>2016</v>
      </c>
      <c r="M1" s="15">
        <v>2017</v>
      </c>
      <c r="N1" s="15">
        <v>2018</v>
      </c>
    </row>
    <row r="2" spans="1:14" ht="15" customHeight="1" x14ac:dyDescent="0.35">
      <c r="A2" s="37" t="s">
        <v>46</v>
      </c>
      <c r="B2" s="15">
        <v>2</v>
      </c>
      <c r="C2" s="15">
        <v>3</v>
      </c>
      <c r="D2" s="15">
        <v>4</v>
      </c>
      <c r="E2" s="15">
        <v>5</v>
      </c>
      <c r="F2" s="15">
        <v>6</v>
      </c>
      <c r="G2" s="15">
        <v>7</v>
      </c>
      <c r="H2" s="15">
        <v>8</v>
      </c>
      <c r="I2" s="15">
        <v>9</v>
      </c>
      <c r="J2" s="15">
        <v>10</v>
      </c>
      <c r="K2" s="15">
        <v>11</v>
      </c>
      <c r="L2" s="15">
        <v>12</v>
      </c>
      <c r="M2" s="15">
        <v>13</v>
      </c>
      <c r="N2" s="15">
        <v>14</v>
      </c>
    </row>
    <row r="3" spans="1:14" ht="15" customHeight="1" x14ac:dyDescent="0.35">
      <c r="A3" s="38" t="s">
        <v>47</v>
      </c>
      <c r="B3" s="39">
        <v>61.3</v>
      </c>
      <c r="C3" s="39">
        <v>62.7</v>
      </c>
      <c r="D3" s="39">
        <v>64.3</v>
      </c>
      <c r="E3" s="39">
        <v>65.8</v>
      </c>
      <c r="F3" s="39">
        <v>68</v>
      </c>
      <c r="G3" s="39">
        <v>75.7</v>
      </c>
      <c r="H3" s="39">
        <v>76.8</v>
      </c>
      <c r="I3" s="39">
        <v>77.2</v>
      </c>
      <c r="J3" s="39">
        <v>77.8</v>
      </c>
      <c r="K3" s="39">
        <v>79.099999999999994</v>
      </c>
      <c r="L3" s="39">
        <v>79.099999999999994</v>
      </c>
      <c r="M3" s="39">
        <v>83</v>
      </c>
      <c r="N3" s="39">
        <v>83.8</v>
      </c>
    </row>
    <row r="4" spans="1:14" ht="15" customHeight="1" x14ac:dyDescent="0.35">
      <c r="A4" s="38" t="s">
        <v>48</v>
      </c>
      <c r="B4" s="39">
        <v>50.6</v>
      </c>
      <c r="C4" s="39">
        <v>50.6</v>
      </c>
      <c r="D4" s="39">
        <v>50.6</v>
      </c>
      <c r="E4" s="39">
        <v>58.6</v>
      </c>
      <c r="F4" s="39">
        <v>60.1</v>
      </c>
      <c r="G4" s="39">
        <v>61</v>
      </c>
      <c r="H4" s="39">
        <v>66.599999999999994</v>
      </c>
      <c r="I4" s="39">
        <v>72.3</v>
      </c>
      <c r="J4" s="39">
        <v>78.8</v>
      </c>
      <c r="K4" s="39">
        <v>80.400000000000006</v>
      </c>
      <c r="L4" s="39">
        <v>81.7</v>
      </c>
      <c r="M4" s="39">
        <v>83</v>
      </c>
      <c r="N4" s="39">
        <v>84.9</v>
      </c>
    </row>
    <row r="5" spans="1:14" ht="15" customHeight="1" x14ac:dyDescent="0.35">
      <c r="A5" s="38" t="s">
        <v>6</v>
      </c>
      <c r="B5" s="39">
        <v>61.9</v>
      </c>
      <c r="C5" s="39">
        <v>63.2</v>
      </c>
      <c r="D5" s="39">
        <v>64.900000000000006</v>
      </c>
      <c r="E5" s="39">
        <v>66.900000000000006</v>
      </c>
      <c r="F5" s="39">
        <v>69</v>
      </c>
      <c r="G5" s="39">
        <v>75.900000000000006</v>
      </c>
      <c r="H5" s="39">
        <v>77.400000000000006</v>
      </c>
      <c r="I5" s="39">
        <v>78.599999999999994</v>
      </c>
      <c r="J5" s="39">
        <v>79.7</v>
      </c>
      <c r="K5" s="39">
        <v>81</v>
      </c>
      <c r="L5" s="39">
        <v>83.3</v>
      </c>
      <c r="M5" s="39">
        <v>83.6</v>
      </c>
      <c r="N5" s="39">
        <v>85.1</v>
      </c>
    </row>
    <row r="6" spans="1:14" ht="15" customHeight="1" x14ac:dyDescent="0.35">
      <c r="A6" s="38" t="s">
        <v>49</v>
      </c>
      <c r="B6" s="39">
        <v>65</v>
      </c>
      <c r="C6" s="39">
        <v>66.8</v>
      </c>
      <c r="D6" s="39">
        <v>68.099999999999994</v>
      </c>
      <c r="E6" s="39">
        <v>70.3</v>
      </c>
      <c r="F6" s="39">
        <v>72</v>
      </c>
      <c r="G6" s="39">
        <v>73.099999999999994</v>
      </c>
      <c r="H6" s="39">
        <v>74</v>
      </c>
      <c r="I6" s="39">
        <v>75.3</v>
      </c>
      <c r="J6" s="39">
        <v>76.8</v>
      </c>
      <c r="K6" s="39">
        <v>78.5</v>
      </c>
      <c r="L6" s="39">
        <v>78.5</v>
      </c>
      <c r="M6" s="39">
        <v>78.5</v>
      </c>
      <c r="N6" s="39">
        <v>79.2</v>
      </c>
    </row>
    <row r="7" spans="1:14" ht="15" customHeight="1" x14ac:dyDescent="0.35">
      <c r="A7" s="38" t="s">
        <v>50</v>
      </c>
      <c r="B7" s="39">
        <v>53.8</v>
      </c>
      <c r="C7" s="39">
        <v>55.1</v>
      </c>
      <c r="D7" s="39">
        <v>57.3</v>
      </c>
      <c r="E7" s="39">
        <v>59.8</v>
      </c>
      <c r="F7" s="39">
        <v>61.4</v>
      </c>
      <c r="G7" s="39">
        <v>62.5</v>
      </c>
      <c r="H7" s="39">
        <v>63.4</v>
      </c>
      <c r="I7" s="39">
        <v>64</v>
      </c>
      <c r="J7" s="39">
        <v>67.400000000000006</v>
      </c>
      <c r="K7" s="39">
        <v>71.599999999999994</v>
      </c>
      <c r="L7" s="39">
        <v>75.7</v>
      </c>
      <c r="M7" s="39">
        <v>76.599999999999994</v>
      </c>
      <c r="N7" s="39">
        <v>76.599999999999994</v>
      </c>
    </row>
    <row r="8" spans="1:14" ht="15" customHeight="1" x14ac:dyDescent="0.35">
      <c r="A8" s="38" t="s">
        <v>51</v>
      </c>
      <c r="B8" s="39">
        <v>58.6</v>
      </c>
      <c r="C8" s="39">
        <v>59.9</v>
      </c>
      <c r="D8" s="39">
        <v>61.5</v>
      </c>
      <c r="E8" s="39">
        <v>64.3</v>
      </c>
      <c r="F8" s="39">
        <v>76.5</v>
      </c>
      <c r="G8" s="39">
        <v>78.099999999999994</v>
      </c>
      <c r="H8" s="39">
        <v>79</v>
      </c>
      <c r="I8" s="39">
        <v>80.5</v>
      </c>
      <c r="J8" s="39">
        <v>81.400000000000006</v>
      </c>
      <c r="K8" s="39">
        <v>82.7</v>
      </c>
      <c r="L8" s="39">
        <v>82.7</v>
      </c>
      <c r="M8" s="39">
        <v>82.7</v>
      </c>
      <c r="N8" s="39">
        <v>83.8</v>
      </c>
    </row>
    <row r="9" spans="1:14" ht="15" customHeight="1" x14ac:dyDescent="0.35">
      <c r="A9" s="38" t="s">
        <v>52</v>
      </c>
      <c r="B9" s="39">
        <v>61.7</v>
      </c>
      <c r="C9" s="39">
        <v>62.9</v>
      </c>
      <c r="D9" s="39">
        <v>64</v>
      </c>
      <c r="E9" s="39">
        <v>65.2</v>
      </c>
      <c r="F9" s="39">
        <v>68.599999999999994</v>
      </c>
      <c r="G9" s="39">
        <v>71.7</v>
      </c>
      <c r="H9" s="39">
        <v>71.7</v>
      </c>
      <c r="I9" s="39">
        <v>71.7</v>
      </c>
      <c r="J9" s="39">
        <v>72.599999999999994</v>
      </c>
      <c r="K9" s="39">
        <v>72.599999999999994</v>
      </c>
      <c r="L9" s="39">
        <v>72.599999999999994</v>
      </c>
      <c r="M9" s="39">
        <v>72.599999999999994</v>
      </c>
      <c r="N9" s="39">
        <v>72.599999999999994</v>
      </c>
    </row>
    <row r="10" spans="1:14" ht="15" customHeight="1" x14ac:dyDescent="0.35">
      <c r="A10" s="38" t="s">
        <v>53</v>
      </c>
      <c r="B10" s="39">
        <v>52.8</v>
      </c>
      <c r="C10" s="39">
        <v>44.7</v>
      </c>
      <c r="D10" s="39">
        <v>44.7</v>
      </c>
      <c r="E10" s="39">
        <v>42.7</v>
      </c>
      <c r="F10" s="39">
        <v>52.7</v>
      </c>
      <c r="G10" s="39">
        <v>52.7</v>
      </c>
      <c r="H10" s="39">
        <v>52.7</v>
      </c>
      <c r="I10" s="39">
        <v>63.4</v>
      </c>
      <c r="J10" s="39">
        <v>63.9</v>
      </c>
      <c r="K10" s="39">
        <v>67.900000000000006</v>
      </c>
      <c r="L10" s="39">
        <v>67.900000000000006</v>
      </c>
      <c r="M10" s="39">
        <v>67.900000000000006</v>
      </c>
      <c r="N10" s="39">
        <v>67.900000000000006</v>
      </c>
    </row>
    <row r="11" spans="1:14" ht="15" customHeight="1" x14ac:dyDescent="0.35">
      <c r="A11" s="38" t="s">
        <v>54</v>
      </c>
      <c r="B11" s="39">
        <v>58.5</v>
      </c>
      <c r="C11" s="39">
        <v>58.5</v>
      </c>
      <c r="D11" s="39">
        <v>59.7</v>
      </c>
      <c r="E11" s="39">
        <v>61.2</v>
      </c>
      <c r="F11" s="39">
        <v>71.8</v>
      </c>
      <c r="G11" s="39">
        <v>71.8</v>
      </c>
      <c r="H11" s="39">
        <v>72.2</v>
      </c>
      <c r="I11" s="39">
        <v>73.3</v>
      </c>
      <c r="J11" s="39">
        <v>91.8</v>
      </c>
      <c r="K11" s="39">
        <v>95</v>
      </c>
      <c r="L11" s="39">
        <v>95</v>
      </c>
      <c r="M11" s="39">
        <v>95</v>
      </c>
      <c r="N11" s="39">
        <v>95</v>
      </c>
    </row>
    <row r="12" spans="1:14" ht="15" customHeight="1" x14ac:dyDescent="0.35">
      <c r="A12" s="38" t="s">
        <v>55</v>
      </c>
      <c r="B12" s="39">
        <v>62.2</v>
      </c>
      <c r="C12" s="39">
        <v>63.6</v>
      </c>
      <c r="D12" s="39">
        <v>65.2</v>
      </c>
      <c r="E12" s="39">
        <v>66.7</v>
      </c>
      <c r="F12" s="39">
        <v>69.3</v>
      </c>
      <c r="G12" s="39">
        <v>69.3</v>
      </c>
      <c r="H12" s="39">
        <v>69.3</v>
      </c>
      <c r="I12" s="39">
        <v>69.3</v>
      </c>
      <c r="J12" s="39">
        <v>69.3</v>
      </c>
      <c r="K12" s="39">
        <v>69.3</v>
      </c>
      <c r="L12" s="39">
        <v>69.3</v>
      </c>
      <c r="M12" s="39">
        <v>69.3</v>
      </c>
      <c r="N12" s="39">
        <v>78.3</v>
      </c>
    </row>
    <row r="13" spans="1:14" ht="15" customHeight="1" x14ac:dyDescent="0.35">
      <c r="A13" s="38" t="s">
        <v>7</v>
      </c>
      <c r="B13" s="39">
        <v>58.4</v>
      </c>
      <c r="C13" s="39">
        <v>59.5</v>
      </c>
      <c r="D13" s="39">
        <v>63.3</v>
      </c>
      <c r="E13" s="39">
        <v>66.3</v>
      </c>
      <c r="F13" s="39">
        <v>68.099999999999994</v>
      </c>
      <c r="G13" s="39">
        <v>68.3</v>
      </c>
      <c r="H13" s="39">
        <v>69.7</v>
      </c>
      <c r="I13" s="39">
        <v>71.599999999999994</v>
      </c>
      <c r="J13" s="39">
        <v>71.599999999999994</v>
      </c>
      <c r="K13" s="39">
        <v>71.599999999999994</v>
      </c>
      <c r="L13" s="39">
        <v>71.599999999999994</v>
      </c>
      <c r="M13" s="39">
        <v>71.599999999999994</v>
      </c>
      <c r="N13" s="39">
        <v>72.900000000000006</v>
      </c>
    </row>
    <row r="14" spans="1:14" ht="15" customHeight="1" x14ac:dyDescent="0.35">
      <c r="A14" s="38" t="s">
        <v>56</v>
      </c>
      <c r="B14" s="39">
        <v>56.1</v>
      </c>
      <c r="C14" s="39">
        <v>60.4</v>
      </c>
      <c r="D14" s="39">
        <v>60.4</v>
      </c>
      <c r="E14" s="39">
        <v>62.6</v>
      </c>
      <c r="F14" s="39">
        <v>67</v>
      </c>
      <c r="G14" s="39">
        <v>71.099999999999994</v>
      </c>
      <c r="H14" s="39">
        <v>75.3</v>
      </c>
      <c r="I14" s="39">
        <v>78.8</v>
      </c>
      <c r="J14" s="39">
        <v>79.599999999999994</v>
      </c>
      <c r="K14" s="39">
        <v>82</v>
      </c>
      <c r="L14" s="39">
        <v>83.6</v>
      </c>
      <c r="M14" s="39">
        <v>85.1</v>
      </c>
      <c r="N14" s="39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7"/>
  <sheetViews>
    <sheetView workbookViewId="0"/>
  </sheetViews>
  <sheetFormatPr defaultRowHeight="14.5" x14ac:dyDescent="0.35"/>
  <cols>
    <col min="1" max="1" width="9.81640625" customWidth="1"/>
    <col min="2" max="2" width="10.54296875" bestFit="1" customWidth="1"/>
  </cols>
  <sheetData>
    <row r="1" spans="1:3" ht="18.5" x14ac:dyDescent="0.45">
      <c r="A1" s="16" t="s">
        <v>57</v>
      </c>
    </row>
    <row r="3" spans="1:3" x14ac:dyDescent="0.35">
      <c r="C3" t="s">
        <v>8</v>
      </c>
    </row>
    <row r="4" spans="1:3" x14ac:dyDescent="0.35">
      <c r="A4" s="14" t="s">
        <v>58</v>
      </c>
      <c r="B4" s="45" t="s">
        <v>6</v>
      </c>
    </row>
    <row r="5" spans="1:3" x14ac:dyDescent="0.35">
      <c r="A5" s="14" t="s">
        <v>59</v>
      </c>
      <c r="B5" s="45">
        <v>2016</v>
      </c>
      <c r="C5">
        <f>HLOOKUP(B5,Tax!$B$1:$N$2,2,FALSE)</f>
        <v>12</v>
      </c>
    </row>
    <row r="6" spans="1:3" x14ac:dyDescent="0.35">
      <c r="A6" s="14"/>
    </row>
    <row r="7" spans="1:3" x14ac:dyDescent="0.35">
      <c r="A7" s="14" t="s">
        <v>60</v>
      </c>
      <c r="B7" s="40">
        <f>VLOOKUP(B4,Tax!$A$3:$N$14,C5,FALSE)</f>
        <v>83.3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6"/>
  <sheetViews>
    <sheetView workbookViewId="0"/>
  </sheetViews>
  <sheetFormatPr defaultRowHeight="14.5" x14ac:dyDescent="0.35"/>
  <cols>
    <col min="1" max="1" width="11.453125" customWidth="1"/>
    <col min="2" max="2" width="15.81640625" customWidth="1"/>
    <col min="3" max="3" width="14.7265625" customWidth="1"/>
    <col min="5" max="5" width="12.7265625" bestFit="1" customWidth="1"/>
  </cols>
  <sheetData>
    <row r="1" spans="1:13" ht="26" x14ac:dyDescent="0.6">
      <c r="A1" s="17" t="s">
        <v>10</v>
      </c>
    </row>
    <row r="2" spans="1:13" x14ac:dyDescent="0.35">
      <c r="A2" s="14" t="s">
        <v>13</v>
      </c>
      <c r="B2" t="s">
        <v>12</v>
      </c>
    </row>
    <row r="3" spans="1:13" x14ac:dyDescent="0.35">
      <c r="A3" s="14" t="s">
        <v>11</v>
      </c>
      <c r="B3" s="18">
        <v>43530</v>
      </c>
    </row>
    <row r="4" spans="1:13" x14ac:dyDescent="0.35">
      <c r="A4" s="20"/>
      <c r="B4" s="19"/>
      <c r="C4" s="19"/>
      <c r="D4" s="19"/>
      <c r="E4" s="19"/>
      <c r="F4" s="19"/>
      <c r="H4" s="19"/>
      <c r="I4" s="19"/>
      <c r="J4" s="19"/>
      <c r="K4" s="19"/>
      <c r="L4" s="19"/>
      <c r="M4" s="19"/>
    </row>
    <row r="5" spans="1:13" s="18" customFormat="1" ht="15" customHeight="1" x14ac:dyDescent="0.35">
      <c r="A5" s="21" t="s">
        <v>14</v>
      </c>
      <c r="B5" s="21" t="s">
        <v>15</v>
      </c>
      <c r="C5" s="21" t="s">
        <v>16</v>
      </c>
      <c r="D5" s="19"/>
      <c r="E5" s="20" t="s">
        <v>17</v>
      </c>
      <c r="F5" s="19"/>
      <c r="G5" s="19"/>
      <c r="H5" s="19"/>
      <c r="I5" s="19"/>
      <c r="J5" s="19"/>
      <c r="K5" s="19"/>
      <c r="L5" s="19"/>
      <c r="M5" s="19"/>
    </row>
    <row r="6" spans="1:13" s="18" customFormat="1" ht="15" customHeight="1" x14ac:dyDescent="0.35">
      <c r="A6" s="43">
        <v>0.39861111111111108</v>
      </c>
      <c r="B6" s="43">
        <v>0.39930555555555558</v>
      </c>
      <c r="C6" s="43"/>
      <c r="D6" s="19"/>
      <c r="E6" s="20" t="s">
        <v>68</v>
      </c>
      <c r="F6" s="19"/>
      <c r="G6" s="19"/>
      <c r="H6" s="19"/>
      <c r="I6" s="19"/>
      <c r="J6" s="19"/>
      <c r="K6" s="19"/>
      <c r="L6" s="19"/>
      <c r="M6" s="19"/>
    </row>
    <row r="7" spans="1:13" ht="15" customHeight="1" x14ac:dyDescent="0.35">
      <c r="A7" s="43">
        <v>0.40625</v>
      </c>
      <c r="B7" s="43">
        <v>0.40694444444444444</v>
      </c>
      <c r="C7" s="19"/>
      <c r="D7" s="19"/>
      <c r="E7" s="20" t="s">
        <v>18</v>
      </c>
      <c r="F7" s="19"/>
      <c r="G7" s="19"/>
      <c r="H7" s="19"/>
      <c r="I7" s="19"/>
      <c r="J7" s="19"/>
      <c r="K7" s="19"/>
      <c r="L7" s="19"/>
      <c r="M7" s="19"/>
    </row>
    <row r="8" spans="1:13" x14ac:dyDescent="0.35">
      <c r="A8" s="43">
        <v>0.41666666666666669</v>
      </c>
      <c r="B8" s="43">
        <v>0.42083333333333334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</row>
    <row r="9" spans="1:13" x14ac:dyDescent="0.35">
      <c r="A9" s="43">
        <v>0.42708333333333331</v>
      </c>
      <c r="B9" s="43">
        <v>0.4284722222222222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</row>
    <row r="10" spans="1:13" x14ac:dyDescent="0.35">
      <c r="A10" s="43">
        <v>0.44027777777777777</v>
      </c>
      <c r="B10" s="43">
        <v>0.44236111111111109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</row>
    <row r="11" spans="1:13" x14ac:dyDescent="0.35">
      <c r="A11" s="43">
        <v>0.44791666666666669</v>
      </c>
      <c r="B11" s="43">
        <v>0.45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3" x14ac:dyDescent="0.35">
      <c r="A12" s="43">
        <v>0.45833333333333337</v>
      </c>
      <c r="B12" s="43">
        <v>0.4604166666666667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</row>
    <row r="13" spans="1:13" x14ac:dyDescent="0.35">
      <c r="A13" s="43">
        <v>0.46875</v>
      </c>
      <c r="B13" s="43">
        <v>0.47152777777777777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</row>
    <row r="14" spans="1:13" x14ac:dyDescent="0.35">
      <c r="A14" s="43">
        <v>0.4819444444444444</v>
      </c>
      <c r="B14" s="43">
        <v>0.48402777777777772</v>
      </c>
      <c r="C14" s="19"/>
    </row>
    <row r="15" spans="1:13" x14ac:dyDescent="0.35">
      <c r="A15" s="43">
        <v>0.48958333333333331</v>
      </c>
      <c r="B15" s="43">
        <v>0.49166666666666664</v>
      </c>
      <c r="C15" s="19"/>
    </row>
    <row r="16" spans="1:13" x14ac:dyDescent="0.35">
      <c r="A16" s="43">
        <v>0.5</v>
      </c>
      <c r="B16" s="43">
        <v>0.5</v>
      </c>
      <c r="C16" s="19"/>
    </row>
    <row r="17" spans="1:3" x14ac:dyDescent="0.35">
      <c r="A17" s="43">
        <v>0.51041666666666663</v>
      </c>
      <c r="B17" s="43">
        <v>0.51041666666666663</v>
      </c>
      <c r="C17" s="19"/>
    </row>
    <row r="18" spans="1:3" x14ac:dyDescent="0.35">
      <c r="A18" s="43">
        <v>0.52361111111111103</v>
      </c>
      <c r="B18" s="43">
        <v>0.52430555555555547</v>
      </c>
      <c r="C18" s="19"/>
    </row>
    <row r="19" spans="1:3" x14ac:dyDescent="0.35">
      <c r="A19" s="43">
        <v>0.53125</v>
      </c>
      <c r="B19" s="43">
        <v>0.53263888888888888</v>
      </c>
      <c r="C19" s="19"/>
    </row>
    <row r="20" spans="1:3" x14ac:dyDescent="0.35">
      <c r="A20" s="43">
        <v>0.54166666666666674</v>
      </c>
      <c r="B20" s="43">
        <v>0.54236111111111118</v>
      </c>
      <c r="C20" s="19"/>
    </row>
    <row r="21" spans="1:3" x14ac:dyDescent="0.35">
      <c r="A21" s="43">
        <v>0.55208333333333326</v>
      </c>
      <c r="B21" s="43">
        <v>0.55208333333333326</v>
      </c>
      <c r="C21" s="19"/>
    </row>
    <row r="22" spans="1:3" x14ac:dyDescent="0.35">
      <c r="A22" s="43">
        <v>0.56527777777777777</v>
      </c>
      <c r="B22" s="43">
        <v>0.56736111111111109</v>
      </c>
      <c r="C22" s="19"/>
    </row>
    <row r="23" spans="1:3" x14ac:dyDescent="0.35">
      <c r="A23" s="43">
        <v>0.57291666666666663</v>
      </c>
      <c r="B23" s="43">
        <v>0.57499999999999996</v>
      </c>
      <c r="C23" s="19"/>
    </row>
    <row r="24" spans="1:3" x14ac:dyDescent="0.35">
      <c r="A24" s="43">
        <v>0.58333333333333337</v>
      </c>
      <c r="B24" s="43">
        <v>0.58958333333333335</v>
      </c>
      <c r="C24" s="19"/>
    </row>
    <row r="25" spans="1:3" x14ac:dyDescent="0.35">
      <c r="A25" s="43">
        <v>0.59375</v>
      </c>
      <c r="B25" s="43">
        <v>0.59375</v>
      </c>
      <c r="C25" s="19"/>
    </row>
    <row r="26" spans="1:3" x14ac:dyDescent="0.35">
      <c r="A26" s="43">
        <v>0.6069444444444444</v>
      </c>
      <c r="B26" s="43">
        <v>0.60902777777777772</v>
      </c>
      <c r="C26" s="19"/>
    </row>
    <row r="27" spans="1:3" x14ac:dyDescent="0.35">
      <c r="A27" s="43">
        <v>0.61458333333333337</v>
      </c>
      <c r="B27" s="43">
        <v>0.61597222222222225</v>
      </c>
      <c r="C27" s="19"/>
    </row>
    <row r="28" spans="1:3" x14ac:dyDescent="0.35">
      <c r="A28" s="43">
        <v>0.625</v>
      </c>
      <c r="B28" s="43">
        <v>0.63680555555555551</v>
      </c>
      <c r="C28" s="19"/>
    </row>
    <row r="29" spans="1:3" x14ac:dyDescent="0.35">
      <c r="A29" s="43">
        <v>0.63541666666666663</v>
      </c>
      <c r="B29" s="43">
        <v>0.63541666666666663</v>
      </c>
      <c r="C29" s="19"/>
    </row>
    <row r="30" spans="1:3" x14ac:dyDescent="0.35">
      <c r="A30" s="43">
        <v>0.64861111111111103</v>
      </c>
      <c r="B30" s="43">
        <v>0.65138888888888891</v>
      </c>
    </row>
    <row r="31" spans="1:3" x14ac:dyDescent="0.35">
      <c r="A31" s="43">
        <v>0.65625</v>
      </c>
      <c r="B31" s="43">
        <v>0.65694444444444444</v>
      </c>
    </row>
    <row r="32" spans="1:3" x14ac:dyDescent="0.35">
      <c r="A32" s="43">
        <v>0.66666666666666663</v>
      </c>
      <c r="B32" s="43">
        <v>0.66666666666666663</v>
      </c>
    </row>
    <row r="33" spans="1:2" x14ac:dyDescent="0.35">
      <c r="A33" s="43">
        <v>0.67708333333333337</v>
      </c>
      <c r="B33" s="43">
        <v>0.6791666666666667</v>
      </c>
    </row>
    <row r="34" spans="1:2" x14ac:dyDescent="0.35">
      <c r="A34" s="43">
        <v>0.69027777777777777</v>
      </c>
      <c r="B34" s="43">
        <v>0.69236111111111109</v>
      </c>
    </row>
    <row r="35" spans="1:2" x14ac:dyDescent="0.35">
      <c r="A35" s="43">
        <v>0.69791666666666663</v>
      </c>
      <c r="B35" s="43">
        <v>0.69791666666666663</v>
      </c>
    </row>
    <row r="36" spans="1:2" x14ac:dyDescent="0.35">
      <c r="A36" s="43">
        <v>0.70833333333333337</v>
      </c>
      <c r="B36" s="43">
        <v>0.70972222222222225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8"/>
  <sheetViews>
    <sheetView workbookViewId="0"/>
  </sheetViews>
  <sheetFormatPr defaultRowHeight="14.5" x14ac:dyDescent="0.35"/>
  <cols>
    <col min="1" max="1" width="23.81640625" bestFit="1" customWidth="1"/>
    <col min="2" max="2" width="19.453125" bestFit="1" customWidth="1"/>
  </cols>
  <sheetData>
    <row r="1" spans="1:2" x14ac:dyDescent="0.35">
      <c r="A1" s="22" t="s">
        <v>9</v>
      </c>
      <c r="B1" s="22" t="s">
        <v>67</v>
      </c>
    </row>
    <row r="2" spans="1:2" x14ac:dyDescent="0.35">
      <c r="A2" s="22"/>
      <c r="B2" s="22"/>
    </row>
    <row r="3" spans="1:2" x14ac:dyDescent="0.35">
      <c r="A3" s="23" t="s">
        <v>61</v>
      </c>
      <c r="B3" s="24">
        <v>300000</v>
      </c>
    </row>
    <row r="4" spans="1:2" x14ac:dyDescent="0.35">
      <c r="A4" s="23" t="s">
        <v>62</v>
      </c>
      <c r="B4" s="41">
        <v>250</v>
      </c>
    </row>
    <row r="5" spans="1:2" x14ac:dyDescent="0.35">
      <c r="A5" s="23" t="s">
        <v>63</v>
      </c>
      <c r="B5" s="46">
        <v>346</v>
      </c>
    </row>
    <row r="6" spans="1:2" x14ac:dyDescent="0.35">
      <c r="A6" s="23" t="s">
        <v>64</v>
      </c>
      <c r="B6" s="41">
        <v>1250</v>
      </c>
    </row>
    <row r="7" spans="1:2" x14ac:dyDescent="0.35">
      <c r="A7" s="23" t="s">
        <v>65</v>
      </c>
      <c r="B7" s="23">
        <v>25000</v>
      </c>
    </row>
    <row r="8" spans="1:2" x14ac:dyDescent="0.35">
      <c r="A8" s="25" t="s">
        <v>66</v>
      </c>
      <c r="B8" s="42">
        <f>B3/B5*B4+(B5/2+B7)*B6</f>
        <v>31683013.005780347</v>
      </c>
    </row>
  </sheetData>
  <dataValidations count="1">
    <dataValidation type="decimal" operator="greaterThan" allowBlank="1" showInputMessage="1" showErrorMessage="1" errorTitle="Foutmelding" error="waarde moet groter zijn dan 0!" sqref="B5" xr:uid="{00000000-0002-0000-0400-000000000000}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Exercise 8.1</vt:lpstr>
      <vt:lpstr>Exercise 8.2</vt:lpstr>
      <vt:lpstr>Tax</vt:lpstr>
      <vt:lpstr>Exercise 8.3</vt:lpstr>
      <vt:lpstr>Exercise 8.4</vt:lpstr>
      <vt:lpstr>Exercise 8.5</vt:lpstr>
    </vt:vector>
  </TitlesOfParts>
  <Company>Ben-Mar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Groenendijk</dc:creator>
  <cp:lastModifiedBy>Ben Groenendijk</cp:lastModifiedBy>
  <dcterms:created xsi:type="dcterms:W3CDTF">2012-10-31T08:21:06Z</dcterms:created>
  <dcterms:modified xsi:type="dcterms:W3CDTF">2019-01-20T12:18:12Z</dcterms:modified>
</cp:coreProperties>
</file>